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zif05267\Downloads\"/>
    </mc:Choice>
  </mc:AlternateContent>
  <xr:revisionPtr revIDLastSave="0" documentId="13_ncr:1_{E8A42B0A-21A0-485B-BC0B-9530F535D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vržená opatření,výdaje a cíle" sheetId="17" r:id="rId1"/>
    <sheet name="Přehled výdajů a cílů" sheetId="22" r:id="rId2"/>
    <sheet name="Plnění cílů" sheetId="25" r:id="rId3"/>
    <sheet name="Souhrn operačního programu" sheetId="26" r:id="rId4"/>
  </sheets>
  <definedNames>
    <definedName name="_xlnm._FilterDatabase" localSheetId="0" hidden="1">'Navržená opatření,výdaje a cíle'!$F$21:$S$21</definedName>
    <definedName name="č.1" localSheetId="1">'Přehled výdajů a cílů'!#REF!</definedName>
    <definedName name="č.1">'Navržená opatření,výdaje a cíle'!$F$514:$F$536</definedName>
    <definedName name="č.10" localSheetId="1">'Přehled výdajů a cílů'!#REF!</definedName>
    <definedName name="č.10">'Navržená opatření,výdaje a cíle'!$P$514</definedName>
    <definedName name="č.11" localSheetId="1">'Přehled výdajů a cílů'!#REF!</definedName>
    <definedName name="č.11">'Navržená opatření,výdaje a cíle'!$Q$514</definedName>
    <definedName name="č.12" localSheetId="1">'Přehled výdajů a cílů'!#REF!</definedName>
    <definedName name="č.12">'Navržená opatření,výdaje a cíle'!$R$514</definedName>
    <definedName name="č.13" localSheetId="1">'Přehled výdajů a cílů'!#REF!</definedName>
    <definedName name="č.13">'Navržená opatření,výdaje a cíle'!$S$514</definedName>
    <definedName name="č.14" localSheetId="1">'Přehled výdajů a cílů'!#REF!</definedName>
    <definedName name="č.14">'Navržená opatření,výdaje a cíle'!$T$514</definedName>
    <definedName name="č.15" localSheetId="1">'Přehled výdajů a cílů'!#REF!</definedName>
    <definedName name="č.15">'Navržená opatření,výdaje a cíle'!$X$514:$X$516</definedName>
    <definedName name="č.2" localSheetId="1">'Přehled výdajů a cílů'!#REF!</definedName>
    <definedName name="č.2">'Navržená opatření,výdaje a cíle'!$G$514:$G$518</definedName>
    <definedName name="č.3" localSheetId="1">'Přehled výdajů a cílů'!#REF!</definedName>
    <definedName name="č.3">'Navržená opatření,výdaje a cíle'!$I$514:$I$517</definedName>
    <definedName name="č.4" localSheetId="1">'Přehled výdajů a cílů'!#REF!</definedName>
    <definedName name="č.4">'Navržená opatření,výdaje a cíle'!$J$514:$J$517</definedName>
    <definedName name="č.5" localSheetId="1">'Přehled výdajů a cílů'!#REF!</definedName>
    <definedName name="č.5">'Navržená opatření,výdaje a cíle'!$K$514:$K$519</definedName>
    <definedName name="č.6" localSheetId="1">'Přehled výdajů a cílů'!#REF!</definedName>
    <definedName name="č.6">'Navržená opatření,výdaje a cíle'!$L$514:$L$518</definedName>
    <definedName name="č.7" localSheetId="1">'Přehled výdajů a cílů'!#REF!</definedName>
    <definedName name="č.7">'Navržená opatření,výdaje a cíle'!$M$514:$M$515</definedName>
    <definedName name="č.8" localSheetId="1">'Přehled výdajů a cílů'!#REF!</definedName>
    <definedName name="č.8">'Navržená opatření,výdaje a cíle'!$N$514:$N$517</definedName>
    <definedName name="č.9" localSheetId="1">'Přehled výdajů a cílů'!#REF!</definedName>
    <definedName name="č.9">'Navržená opatření,výdaje a cíle'!$Q$514:$Q$518</definedName>
    <definedName name="I." localSheetId="1">'Přehled výdajů a cílů'!#REF!</definedName>
    <definedName name="I.">'Navržená opatření,výdaje a cíle'!$F$514:$F$544</definedName>
    <definedName name="II." localSheetId="1">'Přehled výdajů a cílů'!#REF!</definedName>
    <definedName name="II.">'Navržená opatření,výdaje a cíle'!$G$514:$G$519</definedName>
    <definedName name="III." localSheetId="1">'Přehled výdajů a cílů'!#REF!</definedName>
    <definedName name="III.">'Navržená opatření,výdaje a cíle'!$H$514:$H$518</definedName>
    <definedName name="IV." localSheetId="1">'Přehled výdajů a cílů'!#REF!</definedName>
    <definedName name="IV.">'Navržená opatření,výdaje a cíle'!$I$514:$I$518</definedName>
    <definedName name="IX." localSheetId="1">'Přehled výdajů a cílů'!#REF!</definedName>
    <definedName name="IX.">'Navržená opatření,výdaje a cíle'!$N$514:$N$523</definedName>
    <definedName name="_xlnm.Print_Area" localSheetId="0">'Navržená opatření,výdaje a cíle'!$C$2:$T$511</definedName>
    <definedName name="_xlnm.Print_Area" localSheetId="2">'Plnění cílů'!$C$2:$DY$39</definedName>
    <definedName name="_xlnm.Print_Area" localSheetId="1">'Přehled výdajů a cílů'!$C$2:$S$156</definedName>
    <definedName name="_xlnm.Print_Area" localSheetId="3">'Souhrn operačního programu'!$C$2:$EY$56</definedName>
    <definedName name="Procenta">'Navržená opatření,výdaje a cíle'!$M$542:$M$545</definedName>
    <definedName name="V." localSheetId="1">'Přehled výdajů a cílů'!#REF!</definedName>
    <definedName name="V.">'Navržená opatření,výdaje a cíle'!$J$514:$J$520</definedName>
    <definedName name="VI." localSheetId="1">'Přehled výdajů a cílů'!#REF!</definedName>
    <definedName name="VI.">'Navržená opatření,výdaje a cíle'!$K$514:$K$519</definedName>
    <definedName name="VII." localSheetId="1">'Přehled výdajů a cílů'!#REF!</definedName>
    <definedName name="VII.">'Navržená opatření,výdaje a cíle'!$L$514:$L$516</definedName>
    <definedName name="VIII." localSheetId="1">'Přehled výdajů a cílů'!#REF!</definedName>
    <definedName name="VIII.">'Navržená opatření,výdaje a cíle'!$M$514:$M$517</definedName>
    <definedName name="X." localSheetId="1">'Přehled výdajů a cílů'!#REF!</definedName>
    <definedName name="X.">'Navržená opatření,výdaje a cíle'!$O$514</definedName>
    <definedName name="XI." localSheetId="1">'Přehled výdajů a cílů'!#REF!</definedName>
    <definedName name="XI.">'Navržená opatření,výdaje a cíle'!$P$514</definedName>
    <definedName name="XII." localSheetId="1">'Přehled výdajů a cílů'!#REF!</definedName>
    <definedName name="XII.">'Navržená opatření,výdaje a cíle'!$Q$514</definedName>
    <definedName name="XIII." localSheetId="1">'Přehled výdajů a cílů'!#REF!</definedName>
    <definedName name="XIII.">'Navržená opatření,výdaje a cíle'!$R$514</definedName>
    <definedName name="XIV." localSheetId="1">'Přehled výdajů a cílů'!#REF!</definedName>
    <definedName name="XIV.">'Navržená opatření,výdaje a cíle'!$S$514</definedName>
    <definedName name="XV." localSheetId="1">'Přehled výdajů a cílů'!#REF!</definedName>
    <definedName name="XV.">'Navržená opatření,výdaje a cíle'!$T$514:$T$516</definedName>
    <definedName name="Zvláštní_výdaje_spojené_s_monitoringem_kvality_produkce__včetně_rozborů__ve_výši_100___z_fakturované_částky">'Navržená opatření,výdaje a cíle'!$M$515:$M$517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0" i="17" l="1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23" i="17"/>
  <c r="H22" i="17"/>
  <c r="DY26" i="26" s="1"/>
  <c r="CC33" i="26" l="1"/>
  <c r="BQ21" i="26"/>
  <c r="BQ29" i="26"/>
  <c r="CC22" i="26"/>
  <c r="BE21" i="26"/>
  <c r="BE29" i="26"/>
  <c r="BQ22" i="26"/>
  <c r="BQ30" i="26"/>
  <c r="CC23" i="26"/>
  <c r="CC31" i="26"/>
  <c r="CO24" i="26"/>
  <c r="CO32" i="26"/>
  <c r="DA25" i="26"/>
  <c r="DA33" i="26"/>
  <c r="DM26" i="26"/>
  <c r="DY19" i="26"/>
  <c r="DY27" i="26"/>
  <c r="BQ24" i="26"/>
  <c r="BE19" i="26"/>
  <c r="BE22" i="26"/>
  <c r="BE30" i="26"/>
  <c r="BQ23" i="26"/>
  <c r="BQ31" i="26"/>
  <c r="CC24" i="26"/>
  <c r="CC32" i="26"/>
  <c r="CO25" i="26"/>
  <c r="CO33" i="26"/>
  <c r="DA26" i="26"/>
  <c r="DM19" i="26"/>
  <c r="DM27" i="26"/>
  <c r="DY20" i="26"/>
  <c r="DY28" i="26"/>
  <c r="DY29" i="26"/>
  <c r="BE31" i="26"/>
  <c r="CO26" i="26"/>
  <c r="DM20" i="26"/>
  <c r="DM28" i="26"/>
  <c r="BE32" i="26"/>
  <c r="BQ25" i="26"/>
  <c r="BQ33" i="26"/>
  <c r="CC26" i="26"/>
  <c r="CO19" i="26"/>
  <c r="CO27" i="26"/>
  <c r="DA20" i="26"/>
  <c r="DA28" i="26"/>
  <c r="DM21" i="26"/>
  <c r="DM29" i="26"/>
  <c r="DY22" i="26"/>
  <c r="DY30" i="26"/>
  <c r="CC25" i="26"/>
  <c r="DA27" i="26"/>
  <c r="DY21" i="26"/>
  <c r="BE24" i="26"/>
  <c r="BE25" i="26"/>
  <c r="BE33" i="26"/>
  <c r="BQ26" i="26"/>
  <c r="CC19" i="26"/>
  <c r="CC27" i="26"/>
  <c r="CO20" i="26"/>
  <c r="CO28" i="26"/>
  <c r="DA21" i="26"/>
  <c r="DA29" i="26"/>
  <c r="DM22" i="26"/>
  <c r="DM30" i="26"/>
  <c r="DY23" i="26"/>
  <c r="DY31" i="26"/>
  <c r="BE26" i="26"/>
  <c r="BQ19" i="26"/>
  <c r="BQ27" i="26"/>
  <c r="CC20" i="26"/>
  <c r="CC28" i="26"/>
  <c r="CO21" i="26"/>
  <c r="CO29" i="26"/>
  <c r="DA22" i="26"/>
  <c r="DA30" i="26"/>
  <c r="DM23" i="26"/>
  <c r="DM31" i="26"/>
  <c r="DY24" i="26"/>
  <c r="DY32" i="26"/>
  <c r="BQ32" i="26"/>
  <c r="BE27" i="26"/>
  <c r="BQ20" i="26"/>
  <c r="BQ28" i="26"/>
  <c r="CC21" i="26"/>
  <c r="CC29" i="26"/>
  <c r="CO22" i="26"/>
  <c r="CO30" i="26"/>
  <c r="DA23" i="26"/>
  <c r="DA31" i="26"/>
  <c r="DM24" i="26"/>
  <c r="DM32" i="26"/>
  <c r="DY25" i="26"/>
  <c r="DY33" i="26"/>
  <c r="BE23" i="26"/>
  <c r="DA19" i="26"/>
  <c r="BE20" i="26"/>
  <c r="BE28" i="26"/>
  <c r="CC30" i="26"/>
  <c r="CO23" i="26"/>
  <c r="CO31" i="26"/>
  <c r="DA24" i="26"/>
  <c r="DA32" i="26"/>
  <c r="DM25" i="26"/>
  <c r="DM33" i="26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200" i="17"/>
  <c r="J201" i="17"/>
  <c r="J202" i="17"/>
  <c r="J203" i="17"/>
  <c r="J204" i="17"/>
  <c r="J205" i="17"/>
  <c r="J206" i="17"/>
  <c r="J207" i="17"/>
  <c r="J208" i="17"/>
  <c r="J209" i="17"/>
  <c r="J210" i="17"/>
  <c r="J211" i="17"/>
  <c r="J212" i="17"/>
  <c r="J213" i="17"/>
  <c r="J214" i="17"/>
  <c r="J215" i="17"/>
  <c r="J216" i="17"/>
  <c r="J217" i="17"/>
  <c r="J218" i="17"/>
  <c r="J219" i="17"/>
  <c r="J220" i="17"/>
  <c r="J221" i="17"/>
  <c r="J222" i="17"/>
  <c r="J223" i="17"/>
  <c r="J224" i="17"/>
  <c r="J225" i="17"/>
  <c r="J226" i="17"/>
  <c r="J227" i="17"/>
  <c r="J228" i="17"/>
  <c r="J229" i="17"/>
  <c r="J230" i="17"/>
  <c r="J231" i="17"/>
  <c r="J232" i="17"/>
  <c r="J233" i="17"/>
  <c r="J234" i="17"/>
  <c r="J235" i="17"/>
  <c r="J236" i="17"/>
  <c r="J237" i="17"/>
  <c r="J238" i="17"/>
  <c r="J239" i="17"/>
  <c r="J240" i="17"/>
  <c r="J241" i="17"/>
  <c r="J242" i="17"/>
  <c r="J243" i="17"/>
  <c r="J244" i="17"/>
  <c r="J245" i="17"/>
  <c r="J246" i="17"/>
  <c r="J247" i="17"/>
  <c r="J248" i="17"/>
  <c r="J249" i="17"/>
  <c r="J250" i="17"/>
  <c r="J251" i="17"/>
  <c r="J252" i="17"/>
  <c r="J253" i="17"/>
  <c r="J254" i="17"/>
  <c r="J255" i="17"/>
  <c r="J256" i="17"/>
  <c r="J257" i="17"/>
  <c r="J258" i="17"/>
  <c r="J259" i="17"/>
  <c r="J260" i="17"/>
  <c r="J261" i="17"/>
  <c r="J262" i="17"/>
  <c r="J263" i="17"/>
  <c r="J264" i="17"/>
  <c r="J265" i="17"/>
  <c r="J266" i="17"/>
  <c r="J267" i="17"/>
  <c r="J268" i="17"/>
  <c r="J269" i="17"/>
  <c r="J270" i="17"/>
  <c r="J271" i="17"/>
  <c r="J272" i="17"/>
  <c r="J273" i="17"/>
  <c r="J274" i="17"/>
  <c r="J275" i="17"/>
  <c r="J276" i="17"/>
  <c r="J277" i="17"/>
  <c r="J278" i="17"/>
  <c r="J279" i="17"/>
  <c r="J280" i="17"/>
  <c r="J281" i="17"/>
  <c r="J282" i="17"/>
  <c r="J283" i="17"/>
  <c r="J284" i="17"/>
  <c r="J285" i="17"/>
  <c r="J286" i="17"/>
  <c r="J287" i="17"/>
  <c r="J288" i="17"/>
  <c r="J289" i="17"/>
  <c r="J290" i="17"/>
  <c r="J291" i="17"/>
  <c r="J292" i="17"/>
  <c r="J293" i="17"/>
  <c r="J294" i="17"/>
  <c r="J295" i="17"/>
  <c r="J296" i="17"/>
  <c r="J297" i="17"/>
  <c r="J298" i="17"/>
  <c r="J299" i="17"/>
  <c r="J300" i="17"/>
  <c r="J301" i="17"/>
  <c r="J302" i="17"/>
  <c r="J303" i="17"/>
  <c r="J304" i="17"/>
  <c r="J305" i="17"/>
  <c r="J306" i="17"/>
  <c r="J307" i="17"/>
  <c r="J308" i="17"/>
  <c r="J309" i="17"/>
  <c r="J310" i="17"/>
  <c r="J311" i="17"/>
  <c r="J312" i="17"/>
  <c r="J313" i="17"/>
  <c r="J314" i="17"/>
  <c r="J315" i="17"/>
  <c r="J316" i="17"/>
  <c r="J317" i="17"/>
  <c r="J318" i="17"/>
  <c r="J319" i="17"/>
  <c r="J320" i="17"/>
  <c r="J321" i="17"/>
  <c r="J322" i="17"/>
  <c r="J323" i="17"/>
  <c r="J324" i="17"/>
  <c r="J325" i="17"/>
  <c r="J326" i="17"/>
  <c r="J327" i="17"/>
  <c r="J328" i="17"/>
  <c r="J329" i="17"/>
  <c r="J330" i="17"/>
  <c r="J331" i="17"/>
  <c r="J332" i="17"/>
  <c r="J333" i="17"/>
  <c r="J334" i="17"/>
  <c r="J335" i="17"/>
  <c r="J336" i="17"/>
  <c r="J337" i="17"/>
  <c r="J338" i="17"/>
  <c r="J339" i="17"/>
  <c r="J340" i="17"/>
  <c r="J341" i="17"/>
  <c r="J342" i="17"/>
  <c r="J343" i="17"/>
  <c r="J344" i="17"/>
  <c r="J345" i="17"/>
  <c r="J346" i="17"/>
  <c r="J347" i="17"/>
  <c r="J348" i="17"/>
  <c r="J349" i="17"/>
  <c r="J350" i="17"/>
  <c r="J351" i="17"/>
  <c r="J352" i="17"/>
  <c r="J353" i="17"/>
  <c r="J354" i="17"/>
  <c r="J355" i="17"/>
  <c r="J356" i="17"/>
  <c r="J357" i="17"/>
  <c r="J358" i="17"/>
  <c r="J359" i="17"/>
  <c r="J360" i="17"/>
  <c r="J361" i="17"/>
  <c r="J362" i="17"/>
  <c r="J363" i="17"/>
  <c r="J364" i="17"/>
  <c r="J365" i="17"/>
  <c r="J366" i="17"/>
  <c r="J367" i="17"/>
  <c r="J368" i="17"/>
  <c r="J369" i="17"/>
  <c r="J370" i="17"/>
  <c r="J371" i="17"/>
  <c r="J372" i="17"/>
  <c r="J373" i="17"/>
  <c r="J374" i="17"/>
  <c r="J375" i="17"/>
  <c r="J376" i="17"/>
  <c r="J377" i="17"/>
  <c r="J378" i="17"/>
  <c r="J379" i="17"/>
  <c r="J380" i="17"/>
  <c r="J381" i="17"/>
  <c r="J382" i="17"/>
  <c r="J383" i="17"/>
  <c r="J384" i="17"/>
  <c r="J385" i="17"/>
  <c r="J386" i="17"/>
  <c r="J387" i="17"/>
  <c r="J388" i="17"/>
  <c r="J389" i="17"/>
  <c r="J390" i="17"/>
  <c r="J391" i="17"/>
  <c r="J392" i="17"/>
  <c r="J393" i="17"/>
  <c r="J394" i="17"/>
  <c r="J395" i="17"/>
  <c r="J396" i="17"/>
  <c r="J397" i="17"/>
  <c r="J398" i="17"/>
  <c r="J399" i="17"/>
  <c r="J400" i="17"/>
  <c r="J401" i="17"/>
  <c r="J402" i="17"/>
  <c r="J403" i="17"/>
  <c r="J404" i="17"/>
  <c r="J405" i="17"/>
  <c r="J406" i="17"/>
  <c r="J407" i="17"/>
  <c r="J408" i="17"/>
  <c r="J409" i="17"/>
  <c r="J410" i="17"/>
  <c r="J411" i="17"/>
  <c r="J412" i="17"/>
  <c r="J413" i="17"/>
  <c r="J414" i="17"/>
  <c r="J415" i="17"/>
  <c r="J416" i="17"/>
  <c r="J417" i="17"/>
  <c r="J418" i="17"/>
  <c r="J419" i="17"/>
  <c r="J420" i="17"/>
  <c r="J421" i="17"/>
  <c r="J422" i="17"/>
  <c r="J423" i="17"/>
  <c r="J424" i="17"/>
  <c r="J425" i="17"/>
  <c r="J426" i="17"/>
  <c r="J427" i="17"/>
  <c r="J428" i="17"/>
  <c r="J429" i="17"/>
  <c r="J430" i="17"/>
  <c r="J431" i="17"/>
  <c r="J432" i="17"/>
  <c r="J433" i="17"/>
  <c r="J434" i="17"/>
  <c r="J435" i="17"/>
  <c r="J436" i="17"/>
  <c r="J437" i="17"/>
  <c r="J438" i="17"/>
  <c r="J439" i="17"/>
  <c r="J440" i="17"/>
  <c r="J441" i="17"/>
  <c r="J442" i="17"/>
  <c r="J443" i="17"/>
  <c r="J444" i="17"/>
  <c r="J445" i="17"/>
  <c r="J446" i="17"/>
  <c r="J447" i="17"/>
  <c r="J448" i="17"/>
  <c r="J449" i="17"/>
  <c r="J450" i="17"/>
  <c r="J451" i="17"/>
  <c r="J452" i="17"/>
  <c r="J453" i="17"/>
  <c r="J454" i="17"/>
  <c r="J455" i="17"/>
  <c r="J456" i="17"/>
  <c r="J457" i="17"/>
  <c r="J458" i="17"/>
  <c r="J459" i="17"/>
  <c r="J460" i="17"/>
  <c r="J461" i="17"/>
  <c r="J462" i="17"/>
  <c r="J463" i="17"/>
  <c r="J464" i="17"/>
  <c r="J465" i="17"/>
  <c r="J466" i="17"/>
  <c r="J467" i="17"/>
  <c r="J468" i="17"/>
  <c r="J469" i="17"/>
  <c r="J470" i="17"/>
  <c r="J471" i="17"/>
  <c r="J472" i="17"/>
  <c r="J473" i="17"/>
  <c r="J474" i="17"/>
  <c r="J475" i="17"/>
  <c r="J476" i="17"/>
  <c r="J477" i="17"/>
  <c r="J478" i="17"/>
  <c r="J479" i="17"/>
  <c r="J480" i="17"/>
  <c r="J481" i="17"/>
  <c r="J482" i="17"/>
  <c r="J483" i="17"/>
  <c r="J484" i="17"/>
  <c r="J485" i="17"/>
  <c r="J486" i="17"/>
  <c r="J487" i="17"/>
  <c r="J488" i="17"/>
  <c r="J489" i="17"/>
  <c r="J490" i="17"/>
  <c r="J491" i="17"/>
  <c r="J492" i="17"/>
  <c r="J493" i="17"/>
  <c r="J494" i="17"/>
  <c r="J495" i="17"/>
  <c r="J496" i="17"/>
  <c r="J497" i="17"/>
  <c r="J498" i="17"/>
  <c r="J499" i="17"/>
  <c r="J500" i="17"/>
  <c r="J501" i="17"/>
  <c r="J502" i="17"/>
  <c r="J503" i="17"/>
  <c r="J504" i="17"/>
  <c r="J505" i="17"/>
  <c r="J506" i="17"/>
  <c r="J507" i="17"/>
  <c r="J508" i="17"/>
  <c r="J509" i="17"/>
  <c r="J510" i="17"/>
  <c r="J22" i="17"/>
  <c r="W106" i="17"/>
  <c r="W22" i="17"/>
  <c r="W105" i="17"/>
  <c r="W104" i="17"/>
  <c r="W103" i="17"/>
  <c r="W102" i="17"/>
  <c r="W101" i="17"/>
  <c r="W100" i="17"/>
  <c r="W99" i="17"/>
  <c r="W98" i="17"/>
  <c r="W97" i="17"/>
  <c r="W96" i="17"/>
  <c r="W95" i="17"/>
  <c r="W94" i="17"/>
  <c r="W93" i="17"/>
  <c r="W92" i="17"/>
  <c r="W91" i="17"/>
  <c r="W90" i="17"/>
  <c r="W89" i="17"/>
  <c r="W88" i="17"/>
  <c r="W87" i="17"/>
  <c r="W86" i="17"/>
  <c r="W85" i="17"/>
  <c r="W84" i="17"/>
  <c r="W83" i="17"/>
  <c r="W82" i="17"/>
  <c r="W81" i="17"/>
  <c r="W80" i="17"/>
  <c r="W79" i="17"/>
  <c r="W78" i="17"/>
  <c r="W77" i="17"/>
  <c r="W76" i="17"/>
  <c r="W75" i="17"/>
  <c r="W74" i="17"/>
  <c r="W73" i="17"/>
  <c r="W72" i="17"/>
  <c r="W71" i="17"/>
  <c r="W70" i="17"/>
  <c r="W69" i="17"/>
  <c r="W68" i="17"/>
  <c r="W67" i="17"/>
  <c r="W66" i="17"/>
  <c r="W65" i="17"/>
  <c r="W64" i="17"/>
  <c r="W63" i="17"/>
  <c r="W62" i="17"/>
  <c r="W61" i="17"/>
  <c r="W60" i="17"/>
  <c r="W59" i="17"/>
  <c r="W58" i="17"/>
  <c r="W57" i="17"/>
  <c r="W56" i="17"/>
  <c r="W55" i="17"/>
  <c r="W54" i="17"/>
  <c r="W53" i="17"/>
  <c r="W52" i="17"/>
  <c r="W51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DY34" i="26" l="1"/>
  <c r="DM34" i="26"/>
  <c r="BQ34" i="26"/>
  <c r="BE34" i="26"/>
  <c r="CO34" i="26"/>
  <c r="DA34" i="26"/>
  <c r="CC34" i="26"/>
  <c r="V51" i="26"/>
  <c r="V50" i="26"/>
  <c r="V49" i="26" l="1"/>
  <c r="V48" i="26"/>
  <c r="V47" i="26"/>
  <c r="V46" i="26"/>
  <c r="V45" i="26"/>
  <c r="V44" i="26"/>
  <c r="V43" i="26"/>
  <c r="V42" i="26"/>
  <c r="V41" i="26"/>
  <c r="V40" i="26"/>
  <c r="V23" i="17"/>
  <c r="N23" i="17" s="1"/>
  <c r="V24" i="17"/>
  <c r="N24" i="17" s="1"/>
  <c r="V25" i="17"/>
  <c r="N25" i="17" s="1"/>
  <c r="V26" i="17"/>
  <c r="N26" i="17" s="1"/>
  <c r="V27" i="17"/>
  <c r="N27" i="17" s="1"/>
  <c r="V28" i="17"/>
  <c r="N28" i="17" s="1"/>
  <c r="V29" i="17"/>
  <c r="N29" i="17" s="1"/>
  <c r="V30" i="17"/>
  <c r="N30" i="17" s="1"/>
  <c r="V31" i="17"/>
  <c r="N31" i="17" s="1"/>
  <c r="V32" i="17"/>
  <c r="N32" i="17" s="1"/>
  <c r="V33" i="17"/>
  <c r="N33" i="17" s="1"/>
  <c r="V34" i="17"/>
  <c r="N34" i="17" s="1"/>
  <c r="V35" i="17"/>
  <c r="N35" i="17" s="1"/>
  <c r="V36" i="17"/>
  <c r="N36" i="17" s="1"/>
  <c r="V37" i="17"/>
  <c r="N37" i="17" s="1"/>
  <c r="V38" i="17"/>
  <c r="N38" i="17" s="1"/>
  <c r="V39" i="17"/>
  <c r="N39" i="17" s="1"/>
  <c r="V40" i="17"/>
  <c r="N40" i="17" s="1"/>
  <c r="V41" i="17"/>
  <c r="N41" i="17" s="1"/>
  <c r="V42" i="17"/>
  <c r="N42" i="17" s="1"/>
  <c r="V43" i="17"/>
  <c r="N43" i="17" s="1"/>
  <c r="V44" i="17"/>
  <c r="N44" i="17" s="1"/>
  <c r="V45" i="17"/>
  <c r="N45" i="17" s="1"/>
  <c r="V46" i="17"/>
  <c r="N46" i="17" s="1"/>
  <c r="V47" i="17"/>
  <c r="N47" i="17" s="1"/>
  <c r="V48" i="17"/>
  <c r="N48" i="17" s="1"/>
  <c r="V49" i="17"/>
  <c r="N49" i="17" s="1"/>
  <c r="V50" i="17"/>
  <c r="N50" i="17" s="1"/>
  <c r="V51" i="17"/>
  <c r="N51" i="17" s="1"/>
  <c r="V52" i="17"/>
  <c r="N52" i="17" s="1"/>
  <c r="V53" i="17"/>
  <c r="N53" i="17" s="1"/>
  <c r="V54" i="17"/>
  <c r="N54" i="17" s="1"/>
  <c r="V55" i="17"/>
  <c r="N55" i="17" s="1"/>
  <c r="V56" i="17"/>
  <c r="N56" i="17" s="1"/>
  <c r="V57" i="17"/>
  <c r="N57" i="17" s="1"/>
  <c r="V58" i="17"/>
  <c r="N58" i="17" s="1"/>
  <c r="V59" i="17"/>
  <c r="N59" i="17" s="1"/>
  <c r="V60" i="17"/>
  <c r="N60" i="17" s="1"/>
  <c r="V61" i="17"/>
  <c r="N61" i="17" s="1"/>
  <c r="V62" i="17"/>
  <c r="N62" i="17" s="1"/>
  <c r="V63" i="17"/>
  <c r="N63" i="17" s="1"/>
  <c r="V64" i="17"/>
  <c r="N64" i="17" s="1"/>
  <c r="V65" i="17"/>
  <c r="N65" i="17" s="1"/>
  <c r="V66" i="17"/>
  <c r="N66" i="17" s="1"/>
  <c r="V67" i="17"/>
  <c r="N67" i="17" s="1"/>
  <c r="V68" i="17"/>
  <c r="N68" i="17" s="1"/>
  <c r="V69" i="17"/>
  <c r="N69" i="17" s="1"/>
  <c r="V70" i="17"/>
  <c r="N70" i="17" s="1"/>
  <c r="V71" i="17"/>
  <c r="N71" i="17" s="1"/>
  <c r="V72" i="17"/>
  <c r="N72" i="17" s="1"/>
  <c r="V73" i="17"/>
  <c r="N73" i="17" s="1"/>
  <c r="V74" i="17"/>
  <c r="N74" i="17" s="1"/>
  <c r="V75" i="17"/>
  <c r="N75" i="17" s="1"/>
  <c r="V76" i="17"/>
  <c r="N76" i="17" s="1"/>
  <c r="V77" i="17"/>
  <c r="N77" i="17" s="1"/>
  <c r="V78" i="17"/>
  <c r="N78" i="17" s="1"/>
  <c r="V79" i="17"/>
  <c r="N79" i="17" s="1"/>
  <c r="V80" i="17"/>
  <c r="N80" i="17" s="1"/>
  <c r="V81" i="17"/>
  <c r="N81" i="17" s="1"/>
  <c r="V82" i="17"/>
  <c r="N82" i="17" s="1"/>
  <c r="V83" i="17"/>
  <c r="N83" i="17" s="1"/>
  <c r="V84" i="17"/>
  <c r="N84" i="17" s="1"/>
  <c r="V85" i="17"/>
  <c r="N85" i="17" s="1"/>
  <c r="V86" i="17"/>
  <c r="N86" i="17" s="1"/>
  <c r="V87" i="17"/>
  <c r="N87" i="17" s="1"/>
  <c r="V88" i="17"/>
  <c r="N88" i="17" s="1"/>
  <c r="V89" i="17"/>
  <c r="N89" i="17" s="1"/>
  <c r="V90" i="17"/>
  <c r="N90" i="17" s="1"/>
  <c r="V91" i="17"/>
  <c r="N91" i="17" s="1"/>
  <c r="V92" i="17"/>
  <c r="N92" i="17" s="1"/>
  <c r="V93" i="17"/>
  <c r="N93" i="17" s="1"/>
  <c r="V94" i="17"/>
  <c r="N94" i="17" s="1"/>
  <c r="V95" i="17"/>
  <c r="N95" i="17" s="1"/>
  <c r="V96" i="17"/>
  <c r="N96" i="17" s="1"/>
  <c r="V97" i="17"/>
  <c r="N97" i="17" s="1"/>
  <c r="V98" i="17"/>
  <c r="N98" i="17" s="1"/>
  <c r="V99" i="17"/>
  <c r="N99" i="17" s="1"/>
  <c r="V100" i="17"/>
  <c r="N100" i="17" s="1"/>
  <c r="V101" i="17"/>
  <c r="N101" i="17" s="1"/>
  <c r="V102" i="17"/>
  <c r="N102" i="17" s="1"/>
  <c r="V103" i="17"/>
  <c r="N103" i="17" s="1"/>
  <c r="V104" i="17"/>
  <c r="N104" i="17" s="1"/>
  <c r="V105" i="17"/>
  <c r="N105" i="17" s="1"/>
  <c r="V106" i="17"/>
  <c r="N106" i="17" s="1"/>
  <c r="V107" i="17"/>
  <c r="N107" i="17" s="1"/>
  <c r="V108" i="17"/>
  <c r="N108" i="17" s="1"/>
  <c r="V109" i="17"/>
  <c r="N109" i="17" s="1"/>
  <c r="V110" i="17"/>
  <c r="N110" i="17" s="1"/>
  <c r="V111" i="17"/>
  <c r="N111" i="17" s="1"/>
  <c r="V112" i="17"/>
  <c r="N112" i="17" s="1"/>
  <c r="V113" i="17"/>
  <c r="N113" i="17" s="1"/>
  <c r="V114" i="17"/>
  <c r="N114" i="17" s="1"/>
  <c r="V115" i="17"/>
  <c r="N115" i="17" s="1"/>
  <c r="V116" i="17"/>
  <c r="N116" i="17" s="1"/>
  <c r="V117" i="17"/>
  <c r="N117" i="17" s="1"/>
  <c r="V118" i="17"/>
  <c r="N118" i="17" s="1"/>
  <c r="V119" i="17"/>
  <c r="N119" i="17" s="1"/>
  <c r="V120" i="17"/>
  <c r="N120" i="17" s="1"/>
  <c r="V121" i="17"/>
  <c r="N121" i="17" s="1"/>
  <c r="V122" i="17"/>
  <c r="N122" i="17" s="1"/>
  <c r="V123" i="17"/>
  <c r="N123" i="17" s="1"/>
  <c r="V124" i="17"/>
  <c r="N124" i="17" s="1"/>
  <c r="V125" i="17"/>
  <c r="N125" i="17" s="1"/>
  <c r="V126" i="17"/>
  <c r="N126" i="17" s="1"/>
  <c r="V127" i="17"/>
  <c r="N127" i="17" s="1"/>
  <c r="V128" i="17"/>
  <c r="N128" i="17" s="1"/>
  <c r="V129" i="17"/>
  <c r="N129" i="17" s="1"/>
  <c r="V130" i="17"/>
  <c r="N130" i="17" s="1"/>
  <c r="V131" i="17"/>
  <c r="N131" i="17" s="1"/>
  <c r="V132" i="17"/>
  <c r="N132" i="17" s="1"/>
  <c r="V133" i="17"/>
  <c r="N133" i="17" s="1"/>
  <c r="V134" i="17"/>
  <c r="N134" i="17" s="1"/>
  <c r="V135" i="17"/>
  <c r="N135" i="17" s="1"/>
  <c r="V136" i="17"/>
  <c r="N136" i="17" s="1"/>
  <c r="V137" i="17"/>
  <c r="N137" i="17" s="1"/>
  <c r="V138" i="17"/>
  <c r="N138" i="17" s="1"/>
  <c r="V139" i="17"/>
  <c r="N139" i="17" s="1"/>
  <c r="V140" i="17"/>
  <c r="N140" i="17" s="1"/>
  <c r="V141" i="17"/>
  <c r="N141" i="17" s="1"/>
  <c r="V142" i="17"/>
  <c r="N142" i="17" s="1"/>
  <c r="V143" i="17"/>
  <c r="N143" i="17" s="1"/>
  <c r="V144" i="17"/>
  <c r="N144" i="17" s="1"/>
  <c r="V145" i="17"/>
  <c r="N145" i="17" s="1"/>
  <c r="V146" i="17"/>
  <c r="N146" i="17" s="1"/>
  <c r="V147" i="17"/>
  <c r="N147" i="17" s="1"/>
  <c r="V148" i="17"/>
  <c r="N148" i="17" s="1"/>
  <c r="V149" i="17"/>
  <c r="N149" i="17" s="1"/>
  <c r="V150" i="17"/>
  <c r="N150" i="17" s="1"/>
  <c r="V151" i="17"/>
  <c r="N151" i="17" s="1"/>
  <c r="V152" i="17"/>
  <c r="N152" i="17" s="1"/>
  <c r="V153" i="17"/>
  <c r="N153" i="17" s="1"/>
  <c r="V154" i="17"/>
  <c r="N154" i="17" s="1"/>
  <c r="V155" i="17"/>
  <c r="N155" i="17" s="1"/>
  <c r="V156" i="17"/>
  <c r="N156" i="17" s="1"/>
  <c r="V157" i="17"/>
  <c r="N157" i="17" s="1"/>
  <c r="V158" i="17"/>
  <c r="N158" i="17" s="1"/>
  <c r="V159" i="17"/>
  <c r="N159" i="17" s="1"/>
  <c r="V160" i="17"/>
  <c r="N160" i="17" s="1"/>
  <c r="V161" i="17"/>
  <c r="N161" i="17" s="1"/>
  <c r="V162" i="17"/>
  <c r="N162" i="17" s="1"/>
  <c r="V163" i="17"/>
  <c r="N163" i="17" s="1"/>
  <c r="V164" i="17"/>
  <c r="N164" i="17" s="1"/>
  <c r="V165" i="17"/>
  <c r="N165" i="17" s="1"/>
  <c r="V166" i="17"/>
  <c r="N166" i="17" s="1"/>
  <c r="V167" i="17"/>
  <c r="N167" i="17" s="1"/>
  <c r="V168" i="17"/>
  <c r="N168" i="17" s="1"/>
  <c r="V169" i="17"/>
  <c r="N169" i="17" s="1"/>
  <c r="V170" i="17"/>
  <c r="N170" i="17" s="1"/>
  <c r="V171" i="17"/>
  <c r="N171" i="17" s="1"/>
  <c r="V172" i="17"/>
  <c r="N172" i="17" s="1"/>
  <c r="V173" i="17"/>
  <c r="N173" i="17" s="1"/>
  <c r="V174" i="17"/>
  <c r="N174" i="17" s="1"/>
  <c r="V175" i="17"/>
  <c r="N175" i="17" s="1"/>
  <c r="V176" i="17"/>
  <c r="N176" i="17" s="1"/>
  <c r="V177" i="17"/>
  <c r="N177" i="17" s="1"/>
  <c r="V178" i="17"/>
  <c r="N178" i="17" s="1"/>
  <c r="V179" i="17"/>
  <c r="N179" i="17" s="1"/>
  <c r="V180" i="17"/>
  <c r="N180" i="17" s="1"/>
  <c r="V181" i="17"/>
  <c r="N181" i="17" s="1"/>
  <c r="V182" i="17"/>
  <c r="N182" i="17" s="1"/>
  <c r="V183" i="17"/>
  <c r="N183" i="17" s="1"/>
  <c r="V184" i="17"/>
  <c r="N184" i="17" s="1"/>
  <c r="V185" i="17"/>
  <c r="N185" i="17" s="1"/>
  <c r="V186" i="17"/>
  <c r="N186" i="17" s="1"/>
  <c r="V187" i="17"/>
  <c r="N187" i="17" s="1"/>
  <c r="V188" i="17"/>
  <c r="N188" i="17" s="1"/>
  <c r="V189" i="17"/>
  <c r="N189" i="17" s="1"/>
  <c r="V190" i="17"/>
  <c r="N190" i="17" s="1"/>
  <c r="V191" i="17"/>
  <c r="N191" i="17" s="1"/>
  <c r="V192" i="17"/>
  <c r="N192" i="17" s="1"/>
  <c r="V193" i="17"/>
  <c r="N193" i="17" s="1"/>
  <c r="V194" i="17"/>
  <c r="N194" i="17" s="1"/>
  <c r="V195" i="17"/>
  <c r="N195" i="17" s="1"/>
  <c r="V196" i="17"/>
  <c r="N196" i="17" s="1"/>
  <c r="V197" i="17"/>
  <c r="N197" i="17" s="1"/>
  <c r="V198" i="17"/>
  <c r="N198" i="17" s="1"/>
  <c r="V199" i="17"/>
  <c r="N199" i="17" s="1"/>
  <c r="V200" i="17"/>
  <c r="N200" i="17" s="1"/>
  <c r="V201" i="17"/>
  <c r="N201" i="17" s="1"/>
  <c r="V202" i="17"/>
  <c r="N202" i="17" s="1"/>
  <c r="V203" i="17"/>
  <c r="N203" i="17" s="1"/>
  <c r="V204" i="17"/>
  <c r="N204" i="17" s="1"/>
  <c r="V205" i="17"/>
  <c r="N205" i="17" s="1"/>
  <c r="V206" i="17"/>
  <c r="N206" i="17" s="1"/>
  <c r="V207" i="17"/>
  <c r="N207" i="17" s="1"/>
  <c r="V208" i="17"/>
  <c r="N208" i="17" s="1"/>
  <c r="V209" i="17"/>
  <c r="N209" i="17" s="1"/>
  <c r="V210" i="17"/>
  <c r="N210" i="17" s="1"/>
  <c r="V211" i="17"/>
  <c r="N211" i="17" s="1"/>
  <c r="V212" i="17"/>
  <c r="N212" i="17" s="1"/>
  <c r="V213" i="17"/>
  <c r="N213" i="17" s="1"/>
  <c r="V214" i="17"/>
  <c r="N214" i="17" s="1"/>
  <c r="V215" i="17"/>
  <c r="N215" i="17" s="1"/>
  <c r="V216" i="17"/>
  <c r="N216" i="17" s="1"/>
  <c r="V217" i="17"/>
  <c r="N217" i="17" s="1"/>
  <c r="V218" i="17"/>
  <c r="N218" i="17" s="1"/>
  <c r="V219" i="17"/>
  <c r="N219" i="17" s="1"/>
  <c r="V220" i="17"/>
  <c r="N220" i="17" s="1"/>
  <c r="V221" i="17"/>
  <c r="N221" i="17" s="1"/>
  <c r="V222" i="17"/>
  <c r="N222" i="17" s="1"/>
  <c r="V223" i="17"/>
  <c r="N223" i="17" s="1"/>
  <c r="V224" i="17"/>
  <c r="N224" i="17" s="1"/>
  <c r="V225" i="17"/>
  <c r="N225" i="17" s="1"/>
  <c r="V226" i="17"/>
  <c r="N226" i="17" s="1"/>
  <c r="V227" i="17"/>
  <c r="N227" i="17" s="1"/>
  <c r="V228" i="17"/>
  <c r="N228" i="17" s="1"/>
  <c r="V229" i="17"/>
  <c r="N229" i="17" s="1"/>
  <c r="V230" i="17"/>
  <c r="N230" i="17" s="1"/>
  <c r="V231" i="17"/>
  <c r="N231" i="17" s="1"/>
  <c r="V232" i="17"/>
  <c r="N232" i="17" s="1"/>
  <c r="V233" i="17"/>
  <c r="N233" i="17" s="1"/>
  <c r="V234" i="17"/>
  <c r="N234" i="17" s="1"/>
  <c r="V235" i="17"/>
  <c r="N235" i="17" s="1"/>
  <c r="V236" i="17"/>
  <c r="N236" i="17" s="1"/>
  <c r="V237" i="17"/>
  <c r="N237" i="17" s="1"/>
  <c r="V238" i="17"/>
  <c r="N238" i="17" s="1"/>
  <c r="V239" i="17"/>
  <c r="N239" i="17" s="1"/>
  <c r="V240" i="17"/>
  <c r="N240" i="17" s="1"/>
  <c r="V241" i="17"/>
  <c r="N241" i="17" s="1"/>
  <c r="V242" i="17"/>
  <c r="N242" i="17" s="1"/>
  <c r="V243" i="17"/>
  <c r="N243" i="17" s="1"/>
  <c r="V244" i="17"/>
  <c r="N244" i="17" s="1"/>
  <c r="V245" i="17"/>
  <c r="N245" i="17" s="1"/>
  <c r="V246" i="17"/>
  <c r="N246" i="17" s="1"/>
  <c r="V247" i="17"/>
  <c r="N247" i="17" s="1"/>
  <c r="V248" i="17"/>
  <c r="N248" i="17" s="1"/>
  <c r="V249" i="17"/>
  <c r="N249" i="17" s="1"/>
  <c r="V250" i="17"/>
  <c r="N250" i="17" s="1"/>
  <c r="V251" i="17"/>
  <c r="N251" i="17" s="1"/>
  <c r="V252" i="17"/>
  <c r="N252" i="17" s="1"/>
  <c r="V253" i="17"/>
  <c r="N253" i="17" s="1"/>
  <c r="V254" i="17"/>
  <c r="N254" i="17" s="1"/>
  <c r="V255" i="17"/>
  <c r="N255" i="17" s="1"/>
  <c r="V256" i="17"/>
  <c r="N256" i="17" s="1"/>
  <c r="V257" i="17"/>
  <c r="N257" i="17" s="1"/>
  <c r="V258" i="17"/>
  <c r="N258" i="17" s="1"/>
  <c r="V259" i="17"/>
  <c r="N259" i="17" s="1"/>
  <c r="V260" i="17"/>
  <c r="N260" i="17" s="1"/>
  <c r="V261" i="17"/>
  <c r="N261" i="17" s="1"/>
  <c r="V262" i="17"/>
  <c r="N262" i="17" s="1"/>
  <c r="V263" i="17"/>
  <c r="N263" i="17" s="1"/>
  <c r="V264" i="17"/>
  <c r="N264" i="17" s="1"/>
  <c r="V265" i="17"/>
  <c r="N265" i="17" s="1"/>
  <c r="V266" i="17"/>
  <c r="N266" i="17" s="1"/>
  <c r="V267" i="17"/>
  <c r="N267" i="17" s="1"/>
  <c r="V268" i="17"/>
  <c r="N268" i="17" s="1"/>
  <c r="V269" i="17"/>
  <c r="N269" i="17" s="1"/>
  <c r="V270" i="17"/>
  <c r="N270" i="17" s="1"/>
  <c r="V271" i="17"/>
  <c r="N271" i="17" s="1"/>
  <c r="V272" i="17"/>
  <c r="N272" i="17" s="1"/>
  <c r="V273" i="17"/>
  <c r="N273" i="17" s="1"/>
  <c r="V274" i="17"/>
  <c r="N274" i="17" s="1"/>
  <c r="V275" i="17"/>
  <c r="N275" i="17" s="1"/>
  <c r="V276" i="17"/>
  <c r="N276" i="17" s="1"/>
  <c r="V277" i="17"/>
  <c r="N277" i="17" s="1"/>
  <c r="V278" i="17"/>
  <c r="N278" i="17" s="1"/>
  <c r="V279" i="17"/>
  <c r="N279" i="17" s="1"/>
  <c r="V280" i="17"/>
  <c r="N280" i="17" s="1"/>
  <c r="V281" i="17"/>
  <c r="N281" i="17" s="1"/>
  <c r="V282" i="17"/>
  <c r="N282" i="17" s="1"/>
  <c r="V283" i="17"/>
  <c r="N283" i="17" s="1"/>
  <c r="V284" i="17"/>
  <c r="N284" i="17" s="1"/>
  <c r="V285" i="17"/>
  <c r="N285" i="17" s="1"/>
  <c r="V286" i="17"/>
  <c r="N286" i="17" s="1"/>
  <c r="V287" i="17"/>
  <c r="N287" i="17" s="1"/>
  <c r="V288" i="17"/>
  <c r="N288" i="17" s="1"/>
  <c r="V289" i="17"/>
  <c r="N289" i="17" s="1"/>
  <c r="V290" i="17"/>
  <c r="N290" i="17" s="1"/>
  <c r="V291" i="17"/>
  <c r="N291" i="17" s="1"/>
  <c r="V292" i="17"/>
  <c r="N292" i="17" s="1"/>
  <c r="V293" i="17"/>
  <c r="N293" i="17" s="1"/>
  <c r="V294" i="17"/>
  <c r="N294" i="17" s="1"/>
  <c r="V295" i="17"/>
  <c r="N295" i="17" s="1"/>
  <c r="V296" i="17"/>
  <c r="N296" i="17" s="1"/>
  <c r="V297" i="17"/>
  <c r="N297" i="17" s="1"/>
  <c r="V298" i="17"/>
  <c r="N298" i="17" s="1"/>
  <c r="V299" i="17"/>
  <c r="N299" i="17" s="1"/>
  <c r="V300" i="17"/>
  <c r="N300" i="17" s="1"/>
  <c r="V301" i="17"/>
  <c r="N301" i="17" s="1"/>
  <c r="V302" i="17"/>
  <c r="N302" i="17" s="1"/>
  <c r="V303" i="17"/>
  <c r="N303" i="17" s="1"/>
  <c r="V304" i="17"/>
  <c r="N304" i="17" s="1"/>
  <c r="V305" i="17"/>
  <c r="N305" i="17" s="1"/>
  <c r="V306" i="17"/>
  <c r="N306" i="17" s="1"/>
  <c r="V307" i="17"/>
  <c r="N307" i="17" s="1"/>
  <c r="V308" i="17"/>
  <c r="N308" i="17" s="1"/>
  <c r="V309" i="17"/>
  <c r="N309" i="17" s="1"/>
  <c r="V310" i="17"/>
  <c r="N310" i="17" s="1"/>
  <c r="V311" i="17"/>
  <c r="N311" i="17" s="1"/>
  <c r="V312" i="17"/>
  <c r="N312" i="17" s="1"/>
  <c r="V313" i="17"/>
  <c r="N313" i="17" s="1"/>
  <c r="V314" i="17"/>
  <c r="N314" i="17" s="1"/>
  <c r="V315" i="17"/>
  <c r="N315" i="17" s="1"/>
  <c r="V316" i="17"/>
  <c r="N316" i="17" s="1"/>
  <c r="V317" i="17"/>
  <c r="N317" i="17" s="1"/>
  <c r="V318" i="17"/>
  <c r="N318" i="17" s="1"/>
  <c r="V319" i="17"/>
  <c r="N319" i="17" s="1"/>
  <c r="V320" i="17"/>
  <c r="N320" i="17" s="1"/>
  <c r="V321" i="17"/>
  <c r="N321" i="17" s="1"/>
  <c r="V322" i="17"/>
  <c r="N322" i="17" s="1"/>
  <c r="V323" i="17"/>
  <c r="N323" i="17" s="1"/>
  <c r="V324" i="17"/>
  <c r="N324" i="17" s="1"/>
  <c r="V325" i="17"/>
  <c r="N325" i="17" s="1"/>
  <c r="V326" i="17"/>
  <c r="N326" i="17" s="1"/>
  <c r="V327" i="17"/>
  <c r="N327" i="17" s="1"/>
  <c r="V328" i="17"/>
  <c r="N328" i="17" s="1"/>
  <c r="V329" i="17"/>
  <c r="N329" i="17" s="1"/>
  <c r="V330" i="17"/>
  <c r="N330" i="17" s="1"/>
  <c r="V331" i="17"/>
  <c r="N331" i="17" s="1"/>
  <c r="V332" i="17"/>
  <c r="N332" i="17" s="1"/>
  <c r="V333" i="17"/>
  <c r="N333" i="17" s="1"/>
  <c r="V334" i="17"/>
  <c r="N334" i="17" s="1"/>
  <c r="V335" i="17"/>
  <c r="N335" i="17" s="1"/>
  <c r="V336" i="17"/>
  <c r="N336" i="17" s="1"/>
  <c r="V337" i="17"/>
  <c r="N337" i="17" s="1"/>
  <c r="V338" i="17"/>
  <c r="N338" i="17" s="1"/>
  <c r="V339" i="17"/>
  <c r="N339" i="17" s="1"/>
  <c r="V340" i="17"/>
  <c r="N340" i="17" s="1"/>
  <c r="V341" i="17"/>
  <c r="N341" i="17" s="1"/>
  <c r="V342" i="17"/>
  <c r="N342" i="17" s="1"/>
  <c r="V343" i="17"/>
  <c r="N343" i="17" s="1"/>
  <c r="V344" i="17"/>
  <c r="N344" i="17" s="1"/>
  <c r="V345" i="17"/>
  <c r="N345" i="17" s="1"/>
  <c r="V346" i="17"/>
  <c r="N346" i="17" s="1"/>
  <c r="V347" i="17"/>
  <c r="N347" i="17" s="1"/>
  <c r="V348" i="17"/>
  <c r="N348" i="17" s="1"/>
  <c r="V349" i="17"/>
  <c r="N349" i="17" s="1"/>
  <c r="V350" i="17"/>
  <c r="N350" i="17" s="1"/>
  <c r="V351" i="17"/>
  <c r="N351" i="17" s="1"/>
  <c r="V352" i="17"/>
  <c r="N352" i="17" s="1"/>
  <c r="V353" i="17"/>
  <c r="N353" i="17" s="1"/>
  <c r="V354" i="17"/>
  <c r="N354" i="17" s="1"/>
  <c r="V355" i="17"/>
  <c r="N355" i="17" s="1"/>
  <c r="V356" i="17"/>
  <c r="N356" i="17" s="1"/>
  <c r="V357" i="17"/>
  <c r="N357" i="17" s="1"/>
  <c r="V358" i="17"/>
  <c r="N358" i="17" s="1"/>
  <c r="V359" i="17"/>
  <c r="N359" i="17" s="1"/>
  <c r="V360" i="17"/>
  <c r="N360" i="17" s="1"/>
  <c r="V361" i="17"/>
  <c r="N361" i="17" s="1"/>
  <c r="V362" i="17"/>
  <c r="N362" i="17" s="1"/>
  <c r="V363" i="17"/>
  <c r="N363" i="17" s="1"/>
  <c r="V364" i="17"/>
  <c r="N364" i="17" s="1"/>
  <c r="V365" i="17"/>
  <c r="N365" i="17" s="1"/>
  <c r="V366" i="17"/>
  <c r="N366" i="17" s="1"/>
  <c r="V367" i="17"/>
  <c r="N367" i="17" s="1"/>
  <c r="V368" i="17"/>
  <c r="N368" i="17" s="1"/>
  <c r="V369" i="17"/>
  <c r="N369" i="17" s="1"/>
  <c r="V370" i="17"/>
  <c r="N370" i="17" s="1"/>
  <c r="V371" i="17"/>
  <c r="N371" i="17" s="1"/>
  <c r="V372" i="17"/>
  <c r="N372" i="17" s="1"/>
  <c r="V373" i="17"/>
  <c r="N373" i="17" s="1"/>
  <c r="V374" i="17"/>
  <c r="N374" i="17" s="1"/>
  <c r="V375" i="17"/>
  <c r="N375" i="17" s="1"/>
  <c r="V376" i="17"/>
  <c r="N376" i="17" s="1"/>
  <c r="V377" i="17"/>
  <c r="N377" i="17" s="1"/>
  <c r="V378" i="17"/>
  <c r="N378" i="17" s="1"/>
  <c r="V379" i="17"/>
  <c r="N379" i="17" s="1"/>
  <c r="V380" i="17"/>
  <c r="N380" i="17" s="1"/>
  <c r="V381" i="17"/>
  <c r="N381" i="17" s="1"/>
  <c r="V382" i="17"/>
  <c r="N382" i="17" s="1"/>
  <c r="V383" i="17"/>
  <c r="N383" i="17" s="1"/>
  <c r="V384" i="17"/>
  <c r="N384" i="17" s="1"/>
  <c r="V385" i="17"/>
  <c r="N385" i="17" s="1"/>
  <c r="V386" i="17"/>
  <c r="N386" i="17" s="1"/>
  <c r="V387" i="17"/>
  <c r="N387" i="17" s="1"/>
  <c r="V388" i="17"/>
  <c r="N388" i="17" s="1"/>
  <c r="V389" i="17"/>
  <c r="N389" i="17" s="1"/>
  <c r="V390" i="17"/>
  <c r="N390" i="17" s="1"/>
  <c r="V391" i="17"/>
  <c r="N391" i="17" s="1"/>
  <c r="V392" i="17"/>
  <c r="N392" i="17" s="1"/>
  <c r="V393" i="17"/>
  <c r="N393" i="17" s="1"/>
  <c r="V394" i="17"/>
  <c r="N394" i="17" s="1"/>
  <c r="V395" i="17"/>
  <c r="N395" i="17" s="1"/>
  <c r="V396" i="17"/>
  <c r="N396" i="17" s="1"/>
  <c r="V397" i="17"/>
  <c r="N397" i="17" s="1"/>
  <c r="V398" i="17"/>
  <c r="N398" i="17" s="1"/>
  <c r="V399" i="17"/>
  <c r="N399" i="17" s="1"/>
  <c r="V400" i="17"/>
  <c r="N400" i="17" s="1"/>
  <c r="V401" i="17"/>
  <c r="N401" i="17" s="1"/>
  <c r="V402" i="17"/>
  <c r="N402" i="17" s="1"/>
  <c r="V403" i="17"/>
  <c r="N403" i="17" s="1"/>
  <c r="V404" i="17"/>
  <c r="N404" i="17" s="1"/>
  <c r="V405" i="17"/>
  <c r="N405" i="17" s="1"/>
  <c r="V406" i="17"/>
  <c r="N406" i="17" s="1"/>
  <c r="V407" i="17"/>
  <c r="N407" i="17" s="1"/>
  <c r="V408" i="17"/>
  <c r="N408" i="17" s="1"/>
  <c r="V409" i="17"/>
  <c r="N409" i="17" s="1"/>
  <c r="V410" i="17"/>
  <c r="N410" i="17" s="1"/>
  <c r="V411" i="17"/>
  <c r="N411" i="17" s="1"/>
  <c r="V412" i="17"/>
  <c r="N412" i="17" s="1"/>
  <c r="V413" i="17"/>
  <c r="N413" i="17" s="1"/>
  <c r="V414" i="17"/>
  <c r="N414" i="17" s="1"/>
  <c r="V415" i="17"/>
  <c r="N415" i="17" s="1"/>
  <c r="V416" i="17"/>
  <c r="N416" i="17" s="1"/>
  <c r="V417" i="17"/>
  <c r="N417" i="17" s="1"/>
  <c r="V418" i="17"/>
  <c r="N418" i="17" s="1"/>
  <c r="V419" i="17"/>
  <c r="N419" i="17" s="1"/>
  <c r="V420" i="17"/>
  <c r="N420" i="17" s="1"/>
  <c r="V421" i="17"/>
  <c r="N421" i="17" s="1"/>
  <c r="V422" i="17"/>
  <c r="N422" i="17" s="1"/>
  <c r="V423" i="17"/>
  <c r="N423" i="17" s="1"/>
  <c r="V424" i="17"/>
  <c r="N424" i="17" s="1"/>
  <c r="V425" i="17"/>
  <c r="N425" i="17" s="1"/>
  <c r="V426" i="17"/>
  <c r="N426" i="17" s="1"/>
  <c r="V427" i="17"/>
  <c r="N427" i="17" s="1"/>
  <c r="V428" i="17"/>
  <c r="N428" i="17" s="1"/>
  <c r="V429" i="17"/>
  <c r="N429" i="17" s="1"/>
  <c r="V430" i="17"/>
  <c r="N430" i="17" s="1"/>
  <c r="V431" i="17"/>
  <c r="N431" i="17" s="1"/>
  <c r="V432" i="17"/>
  <c r="N432" i="17" s="1"/>
  <c r="V433" i="17"/>
  <c r="N433" i="17" s="1"/>
  <c r="V434" i="17"/>
  <c r="N434" i="17" s="1"/>
  <c r="V435" i="17"/>
  <c r="N435" i="17" s="1"/>
  <c r="V436" i="17"/>
  <c r="N436" i="17" s="1"/>
  <c r="V437" i="17"/>
  <c r="N437" i="17" s="1"/>
  <c r="V438" i="17"/>
  <c r="N438" i="17" s="1"/>
  <c r="V439" i="17"/>
  <c r="N439" i="17" s="1"/>
  <c r="V440" i="17"/>
  <c r="N440" i="17" s="1"/>
  <c r="V441" i="17"/>
  <c r="N441" i="17" s="1"/>
  <c r="V442" i="17"/>
  <c r="N442" i="17" s="1"/>
  <c r="V443" i="17"/>
  <c r="N443" i="17" s="1"/>
  <c r="V444" i="17"/>
  <c r="N444" i="17" s="1"/>
  <c r="V445" i="17"/>
  <c r="N445" i="17" s="1"/>
  <c r="V446" i="17"/>
  <c r="N446" i="17" s="1"/>
  <c r="V447" i="17"/>
  <c r="N447" i="17" s="1"/>
  <c r="V448" i="17"/>
  <c r="N448" i="17" s="1"/>
  <c r="V449" i="17"/>
  <c r="N449" i="17" s="1"/>
  <c r="V450" i="17"/>
  <c r="N450" i="17" s="1"/>
  <c r="V451" i="17"/>
  <c r="N451" i="17" s="1"/>
  <c r="V452" i="17"/>
  <c r="N452" i="17" s="1"/>
  <c r="V453" i="17"/>
  <c r="N453" i="17" s="1"/>
  <c r="V454" i="17"/>
  <c r="N454" i="17" s="1"/>
  <c r="V455" i="17"/>
  <c r="N455" i="17" s="1"/>
  <c r="V456" i="17"/>
  <c r="N456" i="17" s="1"/>
  <c r="V457" i="17"/>
  <c r="N457" i="17" s="1"/>
  <c r="V458" i="17"/>
  <c r="N458" i="17" s="1"/>
  <c r="V459" i="17"/>
  <c r="N459" i="17" s="1"/>
  <c r="V460" i="17"/>
  <c r="N460" i="17" s="1"/>
  <c r="V461" i="17"/>
  <c r="N461" i="17" s="1"/>
  <c r="V462" i="17"/>
  <c r="N462" i="17" s="1"/>
  <c r="V463" i="17"/>
  <c r="N463" i="17" s="1"/>
  <c r="V464" i="17"/>
  <c r="N464" i="17" s="1"/>
  <c r="V465" i="17"/>
  <c r="N465" i="17" s="1"/>
  <c r="V466" i="17"/>
  <c r="N466" i="17" s="1"/>
  <c r="V467" i="17"/>
  <c r="N467" i="17" s="1"/>
  <c r="V468" i="17"/>
  <c r="N468" i="17" s="1"/>
  <c r="V469" i="17"/>
  <c r="N469" i="17" s="1"/>
  <c r="V470" i="17"/>
  <c r="N470" i="17" s="1"/>
  <c r="V471" i="17"/>
  <c r="N471" i="17" s="1"/>
  <c r="V472" i="17"/>
  <c r="N472" i="17" s="1"/>
  <c r="V473" i="17"/>
  <c r="N473" i="17" s="1"/>
  <c r="V474" i="17"/>
  <c r="N474" i="17" s="1"/>
  <c r="V475" i="17"/>
  <c r="N475" i="17" s="1"/>
  <c r="V476" i="17"/>
  <c r="N476" i="17" s="1"/>
  <c r="V477" i="17"/>
  <c r="N477" i="17" s="1"/>
  <c r="V478" i="17"/>
  <c r="N478" i="17" s="1"/>
  <c r="V479" i="17"/>
  <c r="N479" i="17" s="1"/>
  <c r="V480" i="17"/>
  <c r="N480" i="17" s="1"/>
  <c r="V481" i="17"/>
  <c r="N481" i="17" s="1"/>
  <c r="V482" i="17"/>
  <c r="N482" i="17" s="1"/>
  <c r="V483" i="17"/>
  <c r="N483" i="17" s="1"/>
  <c r="V484" i="17"/>
  <c r="N484" i="17" s="1"/>
  <c r="V485" i="17"/>
  <c r="N485" i="17" s="1"/>
  <c r="V486" i="17"/>
  <c r="N486" i="17" s="1"/>
  <c r="V487" i="17"/>
  <c r="N487" i="17" s="1"/>
  <c r="V488" i="17"/>
  <c r="N488" i="17" s="1"/>
  <c r="V489" i="17"/>
  <c r="N489" i="17" s="1"/>
  <c r="V490" i="17"/>
  <c r="N490" i="17" s="1"/>
  <c r="V491" i="17"/>
  <c r="N491" i="17" s="1"/>
  <c r="V492" i="17"/>
  <c r="N492" i="17" s="1"/>
  <c r="V493" i="17"/>
  <c r="N493" i="17" s="1"/>
  <c r="V494" i="17"/>
  <c r="N494" i="17" s="1"/>
  <c r="V495" i="17"/>
  <c r="N495" i="17" s="1"/>
  <c r="V496" i="17"/>
  <c r="N496" i="17" s="1"/>
  <c r="V497" i="17"/>
  <c r="N497" i="17" s="1"/>
  <c r="V498" i="17"/>
  <c r="N498" i="17" s="1"/>
  <c r="V499" i="17"/>
  <c r="N499" i="17" s="1"/>
  <c r="V500" i="17"/>
  <c r="N500" i="17" s="1"/>
  <c r="V501" i="17"/>
  <c r="N501" i="17" s="1"/>
  <c r="V502" i="17"/>
  <c r="N502" i="17" s="1"/>
  <c r="V503" i="17"/>
  <c r="N503" i="17" s="1"/>
  <c r="V504" i="17"/>
  <c r="N504" i="17" s="1"/>
  <c r="V505" i="17"/>
  <c r="N505" i="17" s="1"/>
  <c r="V506" i="17"/>
  <c r="N506" i="17" s="1"/>
  <c r="V507" i="17"/>
  <c r="N507" i="17" s="1"/>
  <c r="V508" i="17"/>
  <c r="N508" i="17" s="1"/>
  <c r="V509" i="17"/>
  <c r="N509" i="17" s="1"/>
  <c r="V510" i="17"/>
  <c r="N510" i="17" s="1"/>
  <c r="V22" i="17"/>
  <c r="N22" i="17" s="1"/>
  <c r="V52" i="26" l="1"/>
  <c r="AS48" i="26" s="1"/>
  <c r="AS42" i="26" l="1"/>
  <c r="AS50" i="26"/>
  <c r="AS51" i="26"/>
  <c r="AS45" i="26"/>
  <c r="AS43" i="26"/>
  <c r="AS44" i="26"/>
  <c r="AS47" i="26"/>
  <c r="AS49" i="26"/>
  <c r="AS41" i="26"/>
  <c r="AS40" i="26"/>
  <c r="AS46" i="26"/>
  <c r="AS52" i="26" l="1"/>
  <c r="EK32" i="26"/>
  <c r="EK28" i="26"/>
  <c r="EK22" i="26"/>
  <c r="EK23" i="26"/>
  <c r="EK25" i="26"/>
  <c r="EK21" i="26"/>
  <c r="EK27" i="26"/>
  <c r="EK31" i="26"/>
  <c r="EK30" i="26"/>
  <c r="EK29" i="26"/>
  <c r="EK33" i="26"/>
  <c r="EK24" i="26"/>
  <c r="EK19" i="26"/>
  <c r="EK26" i="26"/>
  <c r="EK20" i="26"/>
  <c r="EK34" i="26" l="1"/>
</calcChain>
</file>

<file path=xl/sharedStrings.xml><?xml version="1.0" encoding="utf-8"?>
<sst xmlns="http://schemas.openxmlformats.org/spreadsheetml/2006/main" count="1340" uniqueCount="222">
  <si>
    <t>Ve Smečkách 33</t>
  </si>
  <si>
    <t>110 00 Praha 1</t>
  </si>
  <si>
    <t>tel: + 420 222 871 871</t>
  </si>
  <si>
    <t>datová schránka: jn2aiqd</t>
  </si>
  <si>
    <t>Číslo opatření</t>
  </si>
  <si>
    <t>Rok operačního programu</t>
  </si>
  <si>
    <t>Číslo výdaje dle NV</t>
  </si>
  <si>
    <t xml:space="preserve"> Název výdaje dle NV</t>
  </si>
  <si>
    <t xml:space="preserve">IČO jednotlivých členů využívající konkrétní výdaj </t>
  </si>
  <si>
    <t>Sledovaný cíl dle čl. 46 NEPR 2021/2115</t>
  </si>
  <si>
    <t>Sledovaný cíl dle čl. 12 NK 2022/126</t>
  </si>
  <si>
    <t>Sledovaný cíl dle čl. 13 NK 2022/126</t>
  </si>
  <si>
    <t>Sledovaný cíl dle čl. 14 NK 2022/126</t>
  </si>
  <si>
    <t>2. Navrhovaná opatření a výdaje</t>
  </si>
  <si>
    <t>Příloha č. 7 - Navržená opatření, výdaje a cíle 
(OP ovoce a zelenina)</t>
  </si>
  <si>
    <t>1.</t>
  </si>
  <si>
    <t>Výdaje na pořízení výpočetní techniky</t>
  </si>
  <si>
    <t>2.</t>
  </si>
  <si>
    <t>3.</t>
  </si>
  <si>
    <t>4.</t>
  </si>
  <si>
    <t>5.</t>
  </si>
  <si>
    <t>6.</t>
  </si>
  <si>
    <t>7.</t>
  </si>
  <si>
    <t>Výdaje na budování systémů síťových nebo foliových krytů</t>
  </si>
  <si>
    <t>8.</t>
  </si>
  <si>
    <t>9.</t>
  </si>
  <si>
    <t>10.</t>
  </si>
  <si>
    <t>11.</t>
  </si>
  <si>
    <t>Výdaje na pořízení technologií pro posklizňovou úpravu produkce</t>
  </si>
  <si>
    <t>12.</t>
  </si>
  <si>
    <t>13.</t>
  </si>
  <si>
    <t>Výdaje na pořízení dodatečné nástavby nákladních vozů vybavené chladícími boxy nebo regulovatelnou atmosférou</t>
  </si>
  <si>
    <t>14.</t>
  </si>
  <si>
    <t>15.</t>
  </si>
  <si>
    <t>16.</t>
  </si>
  <si>
    <t>Výdaje na vybudování skladovacích nebo manipulačních prostor</t>
  </si>
  <si>
    <t>17.</t>
  </si>
  <si>
    <t>18.</t>
  </si>
  <si>
    <t>Výdaje na pořízení zařízení nebo technologie ke zpracování vlastní produkce</t>
  </si>
  <si>
    <t>19.</t>
  </si>
  <si>
    <t>20.</t>
  </si>
  <si>
    <t>21.</t>
  </si>
  <si>
    <t>22.</t>
  </si>
  <si>
    <t>Výdaje spojené se splácením jistiny úvěru a leasingu na pořízení investic do hmotných aktiv, očištěné o provozní náklady a úroky</t>
  </si>
  <si>
    <t>23.</t>
  </si>
  <si>
    <t>Výdaje spojené s technologií prodlužující trvanlivost produkce</t>
  </si>
  <si>
    <t>Výdaje spojené s úpravou skladovacích a manipulačních prostor</t>
  </si>
  <si>
    <t>Pronájem nebo pacht skladovacích a manipulačních prostor jako účelná náhrada výstavby nových skladů</t>
  </si>
  <si>
    <t>Výdaje spojené s aktivním marketingem</t>
  </si>
  <si>
    <t>Výdaje spojené s pronájmem prostor nebo výstavní plochy, nacházející se na území Evropské unie</t>
  </si>
  <si>
    <t>I.</t>
  </si>
  <si>
    <t>Výdaje spojené se stahováním z trhu za účelem bezplatné distribuce nebo pro jiné účely</t>
  </si>
  <si>
    <t>V.</t>
  </si>
  <si>
    <t>II.</t>
  </si>
  <si>
    <t>III.</t>
  </si>
  <si>
    <t>IV.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</si>
  <si>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</si>
  <si>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</si>
  <si>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</si>
  <si>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</si>
  <si>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</si>
  <si>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</si>
  <si>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</si>
  <si>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</si>
  <si>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</si>
  <si>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</si>
  <si>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II. Poradenství a technická pomoc</t>
  </si>
  <si>
    <t>III. Odborná příprava a školení</t>
  </si>
  <si>
    <t>IV. Ekologická nebo integrovaná produkce</t>
  </si>
  <si>
    <t>Sledované cíle podle nařízení Evropského parlamentu a Rady (EU) 2021/2115 - čl. 46 písm. d), e) nebo f)</t>
  </si>
  <si>
    <t>V. Odbyt produkce</t>
  </si>
  <si>
    <t>VI. Propagace a zvyšování spotřeby produktů</t>
  </si>
  <si>
    <t>VIII. Systémy certifikace</t>
  </si>
  <si>
    <t>IX. Zmírňování změny klimatu</t>
  </si>
  <si>
    <t>Sledované cíle podle nařízení Evropského parlamentu a Rady (EU) 2021/2115 - čl. 46 písm. j)</t>
  </si>
  <si>
    <t>XI. Prevence krizí a řízení rizik: zelená sklizeň</t>
  </si>
  <si>
    <t>XII. Prevence krizí a řízení rizik: nesklízení</t>
  </si>
  <si>
    <t>XIII. Prevence krizí a řízení rizik: pojištění sklizně a produkce</t>
  </si>
  <si>
    <t>XIV. Prevence krizí a řízení rizik: odborné vedení</t>
  </si>
  <si>
    <t>Sledované cíle podle nařízení Komise v přenesené pravomoci (EU) 2022/126 (opatření související s odborným vedením) - čl. 13 písm. a) až c)</t>
  </si>
  <si>
    <t>XV. Prevence krizí a řízení rizik: informační kampaň</t>
  </si>
  <si>
    <t>1. Identifikační číslo žadatele</t>
  </si>
  <si>
    <t>Zvláštní výdaje spojené s roubováním rostlin pro produkci ve venkovních a krytých podmínkách ve výši rozdílu mezi neroubovanými rostlinami a roubovanými rostlinami; způsobilým výdajem je výhradně samotné roubování rostlin</t>
  </si>
  <si>
    <t>Výdaje na služby spojené s vakcinací rostlin proti původcům rostlinných viróz</t>
  </si>
  <si>
    <t>Zvláštní výdaje související se zavedením a prováděním režimů jakosti (chráněné označení původu, chráněné zeměpisné označení, zaručená tradiční specialita, horský produkt) ve výši 100 % z fakturované částky</t>
  </si>
  <si>
    <t>Neinvestiční výdaje spojené se zvýšením hygieny a kvality skladovacích prostor</t>
  </si>
  <si>
    <t>Zvláštní výdaje na přípravky na biologickou ochranu rostlin včetně výživy pro predátory a přípravků na přírodní bázi ve výši 97,79 % z fakturované částky s výjimkou ekologické produkce</t>
  </si>
  <si>
    <t>Výdaje na pořízení technologií pro laboratorní nebo polní detekci patogenních organismů, včetně virů a bakterií</t>
  </si>
  <si>
    <t>Výdaje na pořízení technologií v souvislosti s automatickým monitoringem chorob a škůdců v porostech</t>
  </si>
  <si>
    <t>Výdaje na pořízení zařízení nebo technologií ke zvýšení hygieny a kvality skladovacích prostor včetně sociálního zařízení nebo zázemí pro zaměstnance</t>
  </si>
  <si>
    <t>24.</t>
  </si>
  <si>
    <t>25.</t>
  </si>
  <si>
    <t>26.</t>
  </si>
  <si>
    <t>27.</t>
  </si>
  <si>
    <t>Plánovaná hodnota výdaje bez DPH (Kč)</t>
  </si>
  <si>
    <t>ODVĚTVÍ OVOCE A ZELENINY</t>
  </si>
  <si>
    <t>VII. Kvalita produkce: režimy jakosti</t>
  </si>
  <si>
    <t xml:space="preserve">Informativní přehled jednotlivých opatření, výdajů a cílů dle nařízení vlády č. 82/2023 Sb. </t>
  </si>
  <si>
    <t>Popis výchozího stavu 
před realizací operačního programu</t>
  </si>
  <si>
    <t>Popis cílového stavu
po realizaci operačního programu</t>
  </si>
  <si>
    <t>čl. 46 písm. a) plánování a organizace produkce, přizpůsobování produkce poptávce, zejména pokud jde o jakost a množství, optimalizace produkčních nákladů a návratnosti investic, a stabilizace cen producentů</t>
  </si>
  <si>
    <t>čl. 46 písm. b) soustředění nabídky a uvádění produktů na trh, mimo jiné prostřednictvím přímého prodeje</t>
  </si>
  <si>
    <t>čl. 46 písm. c) zlepšení střednědobé a dlouhodobé konkurenceschopnosti, zejména prostřednictvím modernizace</t>
  </si>
  <si>
    <t>čl. 46 písm. d) výzkum a vývoj udržitelných metod produkce, včetně odolnosti vůči škůdcům, jakož i zmírňování změny klimatu a přizpůsobování se této změně, inovativních postupů a technologií produkce posilujících hospodářskou konkurenceschopnost a podporujících rozvoj trhu</t>
  </si>
  <si>
    <t xml:space="preserve">čl. 46 písm. e) i) podpora,  vývoj a zavádění metod a technologií produkce šetrných k životnímu prostředí </t>
  </si>
  <si>
    <t>čl. 46 písm. e) ii) podpora,  vývoj a zavádění postupů produkce odolných vůči škodlivým organismům a nákazám</t>
  </si>
  <si>
    <t>čl. 46 písm. e) iv) podpora,  vývoj a zavádění omezení odpadu a využívání vedlejších produktů a nakládání s nimi způsobem šetrným k životnímu prostředí, včetně jejich opětovného využití a zhodnocení.</t>
  </si>
  <si>
    <t>čl. 46 písm. e) v) podpora,  vývoj a zavádění ochrany a posílení biologické rozmanitosti, jakož i udržitelného využívání přírodních zdrojů, zejména s ohledem na ochranu vody, půdy a ovzduší.</t>
  </si>
  <si>
    <t xml:space="preserve">čl. 46 písm. f) přispívání ke zmírňování změny klimatu a přizpůsobování se této změně </t>
  </si>
  <si>
    <t>čl. 46 písm. g) zvyšování obchodní hodnoty a jakosti produktů, včetně zlepšování jakosti produktů a vývoje produktů s chráněným označením původu nebo chráněným zeměpisným označením nebo produktů, na něž se vztahují unijní či vnitrostátní režimy jakosti uznané členskými státy</t>
  </si>
  <si>
    <t>čl. 46 písm. h) propagace produktů a jejich uvádění na trh</t>
  </si>
  <si>
    <t>čl. 46 písm. i) zvyšování spotřeby produktů odvětví ovoce a zeleniny v čerstvém i zpracovaném stavu</t>
  </si>
  <si>
    <t>čl. 46 písm. j) předcházení krizím a řízení rizik se zaměřením na zamezení narušení na trzích příslušného odvětví a na zvládání těchto narušení</t>
  </si>
  <si>
    <t>čl. 46 písm. k) zlepšení podmínek zaměstnávání a prosazování povinností zaměstnavatele, jakož i požadavků na bezpečnost a ochranu zdraví při práci v souladu se směrnicemi 89/391/EHS, 2009/104/ES a (EU) 2019/1152.</t>
  </si>
  <si>
    <t>(*OPP = Operační program)</t>
  </si>
  <si>
    <t>Opatření</t>
  </si>
  <si>
    <t>Celková částka za opatření OPP* v Kč</t>
  </si>
  <si>
    <t>Částka způsobilých výdajů v Kč</t>
  </si>
  <si>
    <t>X. Prevence krizí a řízení rizik: stahování z trhu</t>
  </si>
  <si>
    <t>CELKOVÁ ČÁSTKA ZPŮSOBILÝCH VÝDAJŮ PRO KAŽDÝ ROK OPP*</t>
  </si>
  <si>
    <t xml:space="preserve"> </t>
  </si>
  <si>
    <t>3. Plnění cílů</t>
  </si>
  <si>
    <t>=SUMIF('Navržená opatření,výdaje a cíle'!H22:H510;"2025I.";'Navržená opatření,výdaje a cíle'!L22:L510)</t>
  </si>
  <si>
    <t>Název a popis konkrétního výdaje</t>
  </si>
  <si>
    <t>Sledovaný cíl dle čl. 46 NEPR 2021/2115 a čl. 12, 13 a 14 NK 2022/126</t>
  </si>
  <si>
    <t>Způsob plnění cíle</t>
  </si>
  <si>
    <t xml:space="preserve">čl. 12 - související s agroenvironmentálně-klimatickými cíli </t>
  </si>
  <si>
    <t xml:space="preserve">čl. 13 - související s odborným vedení </t>
  </si>
  <si>
    <t xml:space="preserve">čl. 14 - související s propagací, komunikací a marketingem </t>
  </si>
  <si>
    <t>Podpora na plánovaný výdaj (Kč)</t>
  </si>
  <si>
    <t>Procenta</t>
  </si>
  <si>
    <t>50 %</t>
  </si>
  <si>
    <t>60 %</t>
  </si>
  <si>
    <t>80 %</t>
  </si>
  <si>
    <t>100 %</t>
  </si>
  <si>
    <t>4. Celkové částky způsobilých výdajů pro každý rok trvání operačního programu</t>
  </si>
  <si>
    <t>5. Celkové částky výdajů podle cílů čl. 46 NEPR 2021/2115 na období operačního programu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</si>
  <si>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</si>
  <si>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</si>
  <si>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</si>
  <si>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</si>
  <si>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</si>
  <si>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</si>
  <si>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</si>
  <si>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</si>
  <si>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</si>
  <si>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</si>
  <si>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</si>
  <si>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Celkem</t>
  </si>
  <si>
    <t>Cíl dle čl. 46 NEPR 2021/2115</t>
  </si>
  <si>
    <t>% z operačního programu</t>
  </si>
  <si>
    <t>Limit v % dle čl. 50 NEPR 2021/2115</t>
  </si>
  <si>
    <t>-</t>
  </si>
  <si>
    <t>povinně</t>
  </si>
  <si>
    <t>Personální a správní výdaje</t>
  </si>
  <si>
    <t xml:space="preserve">% podpory dle čl. 52 NEPR 2021/2115 </t>
  </si>
  <si>
    <t>I. Investice, výzkum a vývoj</t>
  </si>
  <si>
    <t>Sledované cíle podle nařízení Evropského parlamentu a Rady (EU) 2021/2115 - čl. 46 písm. a), b), c), d), e), f), g) nebo k)</t>
  </si>
  <si>
    <t>Sledované cíle podle nařízení Komise v přenesené pravomoci (EU) 2022/126 (opatření související s agroenvironmentálně klimatickými cíli) - čl. 12 odst. 1 písm. a) až i)</t>
  </si>
  <si>
    <t>Výdaje na pořízení softwarového vybavení</t>
  </si>
  <si>
    <t>Výdaje na pořízení technologií pro přípravu půdy</t>
  </si>
  <si>
    <t>Výdaje na pořízení technologií pro ošetřování rostlin</t>
  </si>
  <si>
    <t>Výdaje na pořízní technologií pro sklizeň rostlin včetně sklizňových boxů</t>
  </si>
  <si>
    <t>Výdaje na pořízení skleníků nebo fóliovníků a související technologie nebo výdaje související s vybavením skleníků</t>
  </si>
  <si>
    <t>Výdaje na zařízení nebo technologie související s agroenvironmentálně-klimatickými cíli včetně výměny starých chladících systémů nebo tepelné izolace objektů pro skladování a posklizňovou úpravu</t>
  </si>
  <si>
    <t>Výdaje na pořízení technologií nebo zařízení ke zvýšení přirozené úrodnosti půd, včetně mulčovačů, drtičů větví, pařezů nebo kmenů</t>
  </si>
  <si>
    <t>Výdaje na protimrazovou ochranu</t>
  </si>
  <si>
    <t>Výdaje na pořízení technologií prodlužujících trvanlivost produkce</t>
  </si>
  <si>
    <t>Výdaje na pořízení techniky pro dopravu v rámci organizace producentů</t>
  </si>
  <si>
    <t>Výdaje na monitoring kvality produkce</t>
  </si>
  <si>
    <t>Výdaje na pořízení technologií pro třídění, úpravu, balení nebo označování produkce</t>
  </si>
  <si>
    <t>Výdaje na výzkum nebo vývoj v oblasti šetrných technologií pěstování ovoce a zeleniny, včetně oblasti integrované produkce nebo ekologického zemědělství, zavádění inovativních postupů v oblasti pěstování, sklizně, posklizňové úpravy nebo skladování</t>
  </si>
  <si>
    <t>Výdaje na pořízení závlahových technologií včetně příslušenství (kapková závlaha, mikropostřik, závlahové systémy s uzavřeným oběhem vody, mobilní závlahová zařízení, záplavové stoly a záhony, nádrže na závlahovou vodu)</t>
  </si>
  <si>
    <t>Výdaje na pořízení investic a technologií pro optimalizaci výrobních procesů a snižování výrobních nákladů</t>
  </si>
  <si>
    <t>Investice na pořízení systémů, které vyrábějí energii, pokud množství vyrobené energie nepřekročí množství, které lze každoročně využít na činnosti organizace producentů</t>
  </si>
  <si>
    <t>Výdaje na pořízení zařízení pro precizní zemědělství včetně dronů, navigačních systémů, precizních strojů nebo robotických platforem</t>
  </si>
  <si>
    <t>28.</t>
  </si>
  <si>
    <t>Výdaje na pořízení technologií pro pěstování rostlin včetně nosných konstrukcí do sadů</t>
  </si>
  <si>
    <t>29.</t>
  </si>
  <si>
    <t>Výdaje na pořízení technologií pro čištění nebo úpravu vody související s činností organizace producentů na uznané produkty</t>
  </si>
  <si>
    <t>30.</t>
  </si>
  <si>
    <t>Personální výdaje související s prováděním tohoto opatření</t>
  </si>
  <si>
    <t>31.</t>
  </si>
  <si>
    <t>Správní výdaje související s prováděním tohoto opatření</t>
  </si>
  <si>
    <t>Sledované cíle podle nařízení Evropského parlamentu a Rady (EU) 2021/2115 - čl. 46 písm. d), e), i) nebo k)</t>
  </si>
  <si>
    <t>Sledované cíle podle nařízení Komise v přenesené pravomoci (EU) 2022/126 (opatření související s agroenvironmentálně klimatickými cíli) - čl. 12 odst. 1 písm. a) až i</t>
  </si>
  <si>
    <t xml:space="preserve">Výdaje spojené se získáním informací z oblasti šetrných technologií pěstování ovoce a zeleniny, zejména z oblasti integrované produkce a ekolog. zemědělství, zavádění inovativních postupů v oblasti pěstování, sklizně, posklizňové úpravy, skladování atd. </t>
  </si>
  <si>
    <t>Výdaje spojené se získáním informací o environmentálních tématech, o kontrole chorob a škůdců, jakosti produktů, o dohledatelnosti produktů, o zlepšení a udržení vysoké kvality produkce</t>
  </si>
  <si>
    <t>Výdaje spojené s poradenskou činností k zajištění vysoké kvality produkce</t>
  </si>
  <si>
    <t>Výdaje spojené s bezpečností pracovního prostředí</t>
  </si>
  <si>
    <t>Sledované cíle podle nařízení Evropského parlamentu a Rady (EU) 2021/2115 - čl. 46 písm. d), e), f) nebo i)</t>
  </si>
  <si>
    <t>Výdaje spojené s poskytováním vzdělání nebo s přednáškovou činností včetně pronájmu prostor, výstavní plochy nebo sálu, ubytování nebo dopravy</t>
  </si>
  <si>
    <t>Výdaje spojené s poskytováním vzdělání nebo s přednáškovou činností týkající se environmentálních témat, výzkumu nebo vývoje</t>
  </si>
  <si>
    <t>Výdaje spojené s výzkumem nebo vývojem a předáváním znalostí a osvědčených postupů do zemědělské praxe</t>
  </si>
  <si>
    <t>Sledované cíle podle nařízení Komise v přenesené pravomoci (EU) 2022/126 (opatření související s agroenvironmentálně klimatickými cíli) - čl. 12 odst. 1 písm. a), c), d), e), g), h) nebo i)</t>
  </si>
  <si>
    <t>Výdaje na opatření nebo služby spojené s technologií šetrnou vůči životnímu prostředí</t>
  </si>
  <si>
    <t>Výdaje na opatření nebo služby spojené s technologií vedoucí ke zvýšení nebo udržení přirozené úrodnosti půd</t>
  </si>
  <si>
    <t>Sledované cíle podle nařízení Evropského parlamentu a Rady (EU) 2021/2115 - čl. 46 písm. b) nebo c)</t>
  </si>
  <si>
    <t>Výdaje na opatření nebo služby spojené s uplatněním technologie pro posklizňovou úpravu, třídění nebo balení produkce</t>
  </si>
  <si>
    <t>Sledované cíle podle nařízení Evropského parlamentu a Rady (EU) 2021/2115- čl. 46 písm. i) nebo h)</t>
  </si>
  <si>
    <t>Sledované cíle podle nařízení Komise v přenesené pravomoci (EU) 2022/126 (opatření související s propagací, komunikací a marketingem) - čl. 14 písm. a) až g) nebo j)</t>
  </si>
  <si>
    <t>Výdaje spojené s propagací obchodní značky organizace producentů včetně příslušného označení</t>
  </si>
  <si>
    <t>Výdaje spojené s propagací značek jakosti včetně příslušného označení</t>
  </si>
  <si>
    <t>Výdaje spojené s propagací způsobů produkce, režimů jakosti a kvality produktů včetně nových odrůd</t>
  </si>
  <si>
    <t>Sledované cíle podle nařízení Evropského parlamentu a Rady (EU) 2021/2115 - čl. 46 písm. a), c), d) nebo g)</t>
  </si>
  <si>
    <t>Zvláštní výdaje spojené s monitoringem kvality produkce, včetně rozborů, ve výši 100 % z fakturované částky</t>
  </si>
  <si>
    <t>Zvláštní výdaje spojené s certifikací produktů nebo s certifikací procesu řízení ve výši 100 % z fakturované částky</t>
  </si>
  <si>
    <t>Zvláštní výdaje spojené se zvýšením biodiverzity, introdukce opylovačů (včetně formou služby) ve výši 75 % z fakturované částky</t>
  </si>
  <si>
    <t>Zvláštní výdaje spojené s pořízením netkaných textilií na pokrytí porostu ve výši 93,67 % z fakturované částky</t>
  </si>
  <si>
    <t>Zvláštní výdaje na zajištění služby týkající se zavedení a provozu vratných obalů ve výši 100 % z fakturované částky</t>
  </si>
  <si>
    <t>Výdaje spojené se zvyšováním kvality produkce ve skleníkovém hospodářství nebo snižování spotřeby energií (včetně pronájmu zařízení na skladování technického CO2 od externích dodavatelů)</t>
  </si>
  <si>
    <t>Zvláštní výdaje na monitoring nebo odchyt škůdců pomocí signalizačních pásek a lapačů, feromonových lapačů, lepových desek nebo pásů, UV lamp, odparníků ve výši 82,59 % z fakturované částky</t>
  </si>
  <si>
    <t>Zvláštní výdaje na služby nebo pronájem vybavení k automatizovaným pastím včetně vybavení kamerou ve výši 93,24 % z fakturované částky</t>
  </si>
  <si>
    <t>X. Prevence krizí a řízení rizik: stahování z trhu za účelem bezplatné distribuce nebo pro jiné účely</t>
  </si>
  <si>
    <t>Částky ve výši 90 % z výše podpory pro stahování z trhu pro jiné účely než k bezplatné distribuci pro daný produkt přepočtené na Kč/ha přes výnosy</t>
  </si>
  <si>
    <t>Výdaje spojené s pojištěním sklizně a produkce pro uznané produkty pro možný případ ztrát v důsledku přírodních katastrof, nepříznivých klimatických jevů a napadení chorobami nebo škůdci do výše 80 % celkové podpory z veřejných prostředků</t>
  </si>
  <si>
    <t>Výdaje spojené s organizováním a poskytováním odborného vedení organizacím producentů i jednotlivým producentům na území EU ohledně opatření pro předcházení krizím a jejich řešení nebo s podporou zřizování organizací producentů</t>
  </si>
  <si>
    <t>Výdaje spojené s komunikačními akcemi na zvýšení povědomí a informování spotřebitelů o ovoci a zelenině</t>
  </si>
  <si>
    <t>Příloha č. 7 - Navržená opatření, výdaje a cíle                                                                   (OP ovoce a zelenina)</t>
  </si>
  <si>
    <t>Příloha č. 7 - Navržená opatření, výdaje a cíle                                                                                                                              (OP ovoce a zelenina)</t>
  </si>
  <si>
    <t xml:space="preserve">  S2111119.05</t>
  </si>
  <si>
    <t>S2111119.05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</si>
</sst>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47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color indexed="26"/>
      <name val="Verdana"/>
      <family val="2"/>
    </font>
    <font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b/>
      <sz val="11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sz val="10"/>
      <name val="Arial"/>
      <family val="2"/>
      <charset val="238"/>
    </font>
    <font>
      <sz val="10"/>
      <color rgb="FF044628"/>
      <name val="Verdana"/>
      <family val="2"/>
    </font>
    <font>
      <sz val="8"/>
      <color rgb="FF044628"/>
      <name val="Verdana"/>
      <family val="2"/>
    </font>
    <font>
      <b/>
      <sz val="11"/>
      <color rgb="FF044628"/>
      <name val="Verdana"/>
      <family val="2"/>
      <charset val="238"/>
    </font>
    <font>
      <sz val="10"/>
      <name val="Verdana"/>
      <family val="2"/>
      <charset val="238"/>
    </font>
    <font>
      <sz val="14"/>
      <color indexed="26"/>
      <name val="Verdana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name val="Verdana"/>
      <family val="2"/>
    </font>
    <font>
      <b/>
      <sz val="11"/>
      <color rgb="FF044628"/>
      <name val="Verdana"/>
      <family val="2"/>
    </font>
    <font>
      <sz val="11"/>
      <color indexed="26"/>
      <name val="Verdana"/>
      <family val="2"/>
      <charset val="238"/>
    </font>
    <font>
      <sz val="11"/>
      <color rgb="FF044628"/>
      <name val="Verdana"/>
      <family val="2"/>
    </font>
    <font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b/>
      <sz val="10"/>
      <color indexed="26"/>
      <name val="Arial CE"/>
      <charset val="238"/>
    </font>
    <font>
      <b/>
      <sz val="10"/>
      <color rgb="FF044628"/>
      <name val="Verdana"/>
      <family val="2"/>
    </font>
    <font>
      <sz val="8"/>
      <color rgb="FF044628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4"/>
      <color indexed="26"/>
      <name val="Verdana"/>
      <family val="2"/>
      <charset val="238"/>
    </font>
    <font>
      <sz val="13"/>
      <color indexed="26"/>
      <name val="Verdana"/>
      <family val="2"/>
    </font>
    <font>
      <sz val="8"/>
      <color indexed="26"/>
      <name val="Verdana"/>
      <family val="2"/>
    </font>
    <font>
      <sz val="14"/>
      <color rgb="FF044628"/>
      <name val="Verdana"/>
      <family val="2"/>
    </font>
    <font>
      <sz val="13"/>
      <color rgb="FF044628"/>
      <name val="Verdana"/>
      <family val="2"/>
    </font>
    <font>
      <sz val="12"/>
      <color rgb="FF044628"/>
      <name val="Verdana"/>
      <family val="2"/>
    </font>
    <font>
      <sz val="7"/>
      <color rgb="FF044628"/>
      <name val="Verdana"/>
      <family val="2"/>
    </font>
    <font>
      <b/>
      <sz val="8"/>
      <color rgb="FF044628"/>
      <name val="Verdana"/>
      <family val="2"/>
    </font>
    <font>
      <b/>
      <sz val="8"/>
      <color rgb="FF044628"/>
      <name val="Verdana"/>
      <family val="2"/>
      <charset val="238"/>
    </font>
    <font>
      <sz val="8"/>
      <color theme="1"/>
      <name val="Verdana"/>
      <family val="2"/>
    </font>
    <font>
      <sz val="10"/>
      <color rgb="FF044628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10"/>
      <color theme="1"/>
      <name val="Arial CE"/>
      <charset val="238"/>
    </font>
    <font>
      <sz val="10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BB5A5"/>
        <bgColor indexed="64"/>
      </patternFill>
    </fill>
  </fills>
  <borders count="98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/>
      <top/>
      <bottom style="thin">
        <color indexed="25"/>
      </bottom>
      <diagonal/>
    </border>
    <border>
      <left style="medium">
        <color rgb="FF044628"/>
      </left>
      <right/>
      <top/>
      <bottom/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/>
      <right style="medium">
        <color rgb="FF044628"/>
      </right>
      <top/>
      <bottom/>
      <diagonal/>
    </border>
    <border>
      <left style="medium">
        <color rgb="FF044628"/>
      </left>
      <right/>
      <top/>
      <bottom style="medium">
        <color rgb="FF044628"/>
      </bottom>
      <diagonal/>
    </border>
    <border>
      <left/>
      <right/>
      <top/>
      <bottom style="medium">
        <color rgb="FF044628"/>
      </bottom>
      <diagonal/>
    </border>
    <border>
      <left/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medium">
        <color rgb="FF9BB5A5"/>
      </top>
      <bottom style="thin">
        <color rgb="FF9BB5A5"/>
      </bottom>
      <diagonal/>
    </border>
    <border>
      <left/>
      <right/>
      <top style="medium">
        <color rgb="FF9BB5A5"/>
      </top>
      <bottom style="thin">
        <color rgb="FF9BB5A5"/>
      </bottom>
      <diagonal/>
    </border>
    <border>
      <left/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 style="medium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medium">
        <color rgb="FF9BB5A5"/>
      </top>
      <bottom style="thin">
        <color rgb="FF9BB5A5"/>
      </bottom>
      <diagonal/>
    </border>
    <border>
      <left style="medium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medium">
        <color rgb="FF9BB5A5"/>
      </left>
      <right/>
      <top/>
      <bottom style="medium">
        <color rgb="FF9BB5A5"/>
      </bottom>
      <diagonal/>
    </border>
    <border>
      <left/>
      <right/>
      <top/>
      <bottom style="medium">
        <color rgb="FF9BB5A5"/>
      </bottom>
      <diagonal/>
    </border>
    <border>
      <left/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medium">
        <color rgb="FF9BB5A5"/>
      </right>
      <top style="thin">
        <color rgb="FF9BB5A5"/>
      </top>
      <bottom/>
      <diagonal/>
    </border>
    <border>
      <left style="medium">
        <color rgb="FF044628"/>
      </left>
      <right style="medium">
        <color rgb="FF044628"/>
      </right>
      <top style="medium">
        <color rgb="FF044628"/>
      </top>
      <bottom style="medium">
        <color rgb="FF044628"/>
      </bottom>
      <diagonal/>
    </border>
    <border>
      <left style="medium">
        <color rgb="FF044628"/>
      </left>
      <right style="medium">
        <color rgb="FF044628"/>
      </right>
      <top/>
      <bottom style="medium">
        <color rgb="FF044628"/>
      </bottom>
      <diagonal/>
    </border>
    <border>
      <left style="thin">
        <color rgb="FF9BB5A5"/>
      </left>
      <right style="thin">
        <color rgb="FF9BB5A5"/>
      </right>
      <top style="medium">
        <color rgb="FF044628"/>
      </top>
      <bottom style="thin">
        <color rgb="FF9BB5A5"/>
      </bottom>
      <diagonal/>
    </border>
    <border>
      <left style="thin">
        <color rgb="FF9BB5A5"/>
      </left>
      <right style="medium">
        <color rgb="FF044628"/>
      </right>
      <top style="medium">
        <color rgb="FF044628"/>
      </top>
      <bottom style="thin">
        <color rgb="FF9BB5A5"/>
      </bottom>
      <diagonal/>
    </border>
    <border>
      <left style="thin">
        <color rgb="FF9BB5A5"/>
      </left>
      <right style="medium">
        <color rgb="FF044628"/>
      </right>
      <top style="thin">
        <color rgb="FF9BB5A5"/>
      </top>
      <bottom style="thin">
        <color rgb="FF9BB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44628"/>
      </left>
      <right style="thin">
        <color rgb="FF9BB5A5"/>
      </right>
      <top style="medium">
        <color rgb="FF044628"/>
      </top>
      <bottom style="thin">
        <color rgb="FF9BB5A5"/>
      </bottom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  <border>
      <left style="thin">
        <color rgb="FF9BB5A5"/>
      </left>
      <right style="thin">
        <color rgb="FF9BB5A5"/>
      </right>
      <top/>
      <bottom/>
      <diagonal/>
    </border>
    <border>
      <left style="thin">
        <color rgb="FF9BB5A5"/>
      </left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 style="medium">
        <color rgb="FF044628"/>
      </right>
      <top style="thin">
        <color rgb="FF9BB5A5"/>
      </top>
      <bottom/>
      <diagonal/>
    </border>
    <border>
      <left/>
      <right style="thin">
        <color rgb="FF9BB5A5"/>
      </right>
      <top style="medium">
        <color rgb="FF044628"/>
      </top>
      <bottom style="medium">
        <color rgb="FF044628"/>
      </bottom>
      <diagonal/>
    </border>
    <border>
      <left style="thin">
        <color rgb="FF9BB5A5"/>
      </left>
      <right style="thin">
        <color rgb="FF9BB5A5"/>
      </right>
      <top style="medium">
        <color rgb="FF044628"/>
      </top>
      <bottom style="medium">
        <color rgb="FF044628"/>
      </bottom>
      <diagonal/>
    </border>
    <border>
      <left style="thin">
        <color rgb="FF9BB5A5"/>
      </left>
      <right/>
      <top style="medium">
        <color rgb="FF044628"/>
      </top>
      <bottom style="medium">
        <color rgb="FF044628"/>
      </bottom>
      <diagonal/>
    </border>
    <border>
      <left style="thin">
        <color rgb="FF9BB5A5"/>
      </left>
      <right style="medium">
        <color rgb="FF044628"/>
      </right>
      <top style="medium">
        <color rgb="FF044628"/>
      </top>
      <bottom style="medium">
        <color rgb="FF044628"/>
      </bottom>
      <diagonal/>
    </border>
    <border>
      <left style="thin">
        <color rgb="FF9BB5A5"/>
      </left>
      <right/>
      <top/>
      <bottom style="thin">
        <color rgb="FF9BB5A5"/>
      </bottom>
      <diagonal/>
    </border>
    <border>
      <left style="thin">
        <color rgb="FF9BB5A5"/>
      </left>
      <right/>
      <top style="thin">
        <color rgb="FF9BB5A5"/>
      </top>
      <bottom/>
      <diagonal/>
    </border>
    <border>
      <left style="medium">
        <color rgb="FF044628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044628"/>
      </left>
      <right style="thin">
        <color rgb="FF9BB5A5"/>
      </right>
      <top style="thin">
        <color rgb="FF9BB5A5"/>
      </top>
      <bottom/>
      <diagonal/>
    </border>
    <border>
      <left style="medium">
        <color rgb="FF044628"/>
      </left>
      <right style="thin">
        <color rgb="FF9BB5A5"/>
      </right>
      <top style="medium">
        <color rgb="FF044628"/>
      </top>
      <bottom style="medium">
        <color rgb="FF044628"/>
      </bottom>
      <diagonal/>
    </border>
  </borders>
  <cellStyleXfs count="6">
    <xf numFmtId="0" fontId="0" fillId="0" borderId="0"/>
    <xf numFmtId="0" fontId="12" fillId="0" borderId="0"/>
    <xf numFmtId="0" fontId="2" fillId="0" borderId="0"/>
    <xf numFmtId="0" fontId="18" fillId="0" borderId="0"/>
    <xf numFmtId="0" fontId="2" fillId="0" borderId="0"/>
    <xf numFmtId="0" fontId="2" fillId="0" borderId="0"/>
  </cellStyleXfs>
  <cellXfs count="290">
    <xf numFmtId="0" fontId="0" fillId="0" borderId="0" xfId="0"/>
    <xf numFmtId="0" fontId="4" fillId="4" borderId="5" xfId="0" applyFont="1" applyFill="1" applyBorder="1"/>
    <xf numFmtId="0" fontId="4" fillId="5" borderId="0" xfId="0" applyFont="1" applyFill="1"/>
    <xf numFmtId="0" fontId="8" fillId="3" borderId="6" xfId="1" applyFont="1" applyFill="1" applyBorder="1"/>
    <xf numFmtId="0" fontId="8" fillId="3" borderId="7" xfId="1" applyFont="1" applyFill="1" applyBorder="1"/>
    <xf numFmtId="49" fontId="8" fillId="3" borderId="7" xfId="1" applyNumberFormat="1" applyFont="1" applyFill="1" applyBorder="1" applyAlignment="1">
      <alignment horizontal="center"/>
    </xf>
    <xf numFmtId="0" fontId="8" fillId="3" borderId="9" xfId="1" applyFont="1" applyFill="1" applyBorder="1"/>
    <xf numFmtId="0" fontId="7" fillId="3" borderId="15" xfId="0" applyFont="1" applyFill="1" applyBorder="1" applyAlignment="1">
      <alignment horizontal="left" vertical="center" indent="1"/>
    </xf>
    <xf numFmtId="0" fontId="4" fillId="3" borderId="10" xfId="0" applyFont="1" applyFill="1" applyBorder="1"/>
    <xf numFmtId="0" fontId="8" fillId="3" borderId="5" xfId="1" applyFont="1" applyFill="1" applyBorder="1"/>
    <xf numFmtId="0" fontId="3" fillId="3" borderId="0" xfId="1" applyFont="1" applyFill="1"/>
    <xf numFmtId="0" fontId="8" fillId="3" borderId="0" xfId="1" applyFont="1" applyFill="1"/>
    <xf numFmtId="49" fontId="8" fillId="3" borderId="0" xfId="1" applyNumberFormat="1" applyFont="1" applyFill="1" applyAlignment="1">
      <alignment horizontal="center"/>
    </xf>
    <xf numFmtId="0" fontId="8" fillId="3" borderId="2" xfId="1" applyFont="1" applyFill="1" applyBorder="1"/>
    <xf numFmtId="0" fontId="7" fillId="3" borderId="3" xfId="0" applyFont="1" applyFill="1" applyBorder="1" applyAlignment="1">
      <alignment horizontal="left" vertical="center" indent="1"/>
    </xf>
    <xf numFmtId="0" fontId="7" fillId="3" borderId="11" xfId="0" applyFont="1" applyFill="1" applyBorder="1"/>
    <xf numFmtId="49" fontId="3" fillId="3" borderId="0" xfId="1" applyNumberFormat="1" applyFont="1" applyFill="1" applyAlignment="1">
      <alignment horizontal="center"/>
    </xf>
    <xf numFmtId="0" fontId="1" fillId="0" borderId="11" xfId="0" applyFont="1" applyBorder="1"/>
    <xf numFmtId="0" fontId="0" fillId="3" borderId="11" xfId="0" applyFill="1" applyBorder="1"/>
    <xf numFmtId="0" fontId="4" fillId="4" borderId="0" xfId="0" applyFont="1" applyFill="1"/>
    <xf numFmtId="49" fontId="4" fillId="4" borderId="0" xfId="0" applyNumberFormat="1" applyFont="1" applyFill="1" applyAlignment="1">
      <alignment horizontal="center"/>
    </xf>
    <xf numFmtId="164" fontId="4" fillId="5" borderId="0" xfId="0" applyNumberFormat="1" applyFont="1" applyFill="1"/>
    <xf numFmtId="0" fontId="6" fillId="5" borderId="11" xfId="0" applyFont="1" applyFill="1" applyBorder="1"/>
    <xf numFmtId="0" fontId="4" fillId="2" borderId="5" xfId="0" applyFont="1" applyFill="1" applyBorder="1"/>
    <xf numFmtId="0" fontId="4" fillId="2" borderId="0" xfId="0" applyFont="1" applyFill="1"/>
    <xf numFmtId="0" fontId="6" fillId="6" borderId="0" xfId="0" applyFont="1" applyFill="1"/>
    <xf numFmtId="0" fontId="9" fillId="2" borderId="0" xfId="0" applyFont="1" applyFill="1"/>
    <xf numFmtId="49" fontId="11" fillId="2" borderId="0" xfId="0" applyNumberFormat="1" applyFont="1" applyFill="1" applyAlignment="1">
      <alignment horizontal="center"/>
    </xf>
    <xf numFmtId="0" fontId="11" fillId="2" borderId="0" xfId="0" applyFont="1" applyFill="1"/>
    <xf numFmtId="0" fontId="10" fillId="2" borderId="0" xfId="0" applyFont="1" applyFill="1"/>
    <xf numFmtId="164" fontId="10" fillId="2" borderId="0" xfId="0" applyNumberFormat="1" applyFont="1" applyFill="1"/>
    <xf numFmtId="0" fontId="10" fillId="2" borderId="11" xfId="0" applyFont="1" applyFill="1" applyBorder="1"/>
    <xf numFmtId="0" fontId="13" fillId="5" borderId="4" xfId="0" applyFont="1" applyFill="1" applyBorder="1"/>
    <xf numFmtId="0" fontId="15" fillId="2" borderId="4" xfId="0" applyFont="1" applyFill="1" applyBorder="1"/>
    <xf numFmtId="49" fontId="14" fillId="2" borderId="4" xfId="0" applyNumberFormat="1" applyFont="1" applyFill="1" applyBorder="1" applyAlignment="1">
      <alignment horizontal="center"/>
    </xf>
    <xf numFmtId="164" fontId="11" fillId="2" borderId="0" xfId="0" applyNumberFormat="1" applyFont="1" applyFill="1"/>
    <xf numFmtId="0" fontId="11" fillId="2" borderId="11" xfId="0" applyFont="1" applyFill="1" applyBorder="1"/>
    <xf numFmtId="49" fontId="9" fillId="2" borderId="0" xfId="0" applyNumberFormat="1" applyFont="1" applyFill="1" applyAlignment="1">
      <alignment horizontal="center"/>
    </xf>
    <xf numFmtId="0" fontId="4" fillId="2" borderId="11" xfId="0" applyFont="1" applyFill="1" applyBorder="1"/>
    <xf numFmtId="0" fontId="5" fillId="2" borderId="5" xfId="0" applyFont="1" applyFill="1" applyBorder="1"/>
    <xf numFmtId="0" fontId="5" fillId="2" borderId="0" xfId="0" applyFont="1" applyFill="1"/>
    <xf numFmtId="0" fontId="4" fillId="2" borderId="12" xfId="0" applyFont="1" applyFill="1" applyBorder="1"/>
    <xf numFmtId="0" fontId="4" fillId="2" borderId="13" xfId="0" applyFont="1" applyFill="1" applyBorder="1"/>
    <xf numFmtId="0" fontId="10" fillId="2" borderId="13" xfId="0" applyFont="1" applyFill="1" applyBorder="1"/>
    <xf numFmtId="49" fontId="10" fillId="2" borderId="13" xfId="0" applyNumberFormat="1" applyFont="1" applyFill="1" applyBorder="1" applyAlignment="1">
      <alignment horizontal="center"/>
    </xf>
    <xf numFmtId="49" fontId="10" fillId="7" borderId="13" xfId="0" applyNumberFormat="1" applyFont="1" applyFill="1" applyBorder="1" applyAlignment="1">
      <alignment horizontal="center"/>
    </xf>
    <xf numFmtId="164" fontId="10" fillId="2" borderId="13" xfId="0" applyNumberFormat="1" applyFont="1" applyFill="1" applyBorder="1"/>
    <xf numFmtId="0" fontId="10" fillId="2" borderId="14" xfId="0" applyFont="1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2" borderId="5" xfId="0" applyFont="1" applyFill="1" applyBorder="1"/>
    <xf numFmtId="0" fontId="22" fillId="2" borderId="0" xfId="0" applyFont="1" applyFill="1"/>
    <xf numFmtId="0" fontId="22" fillId="6" borderId="0" xfId="0" applyFont="1" applyFill="1"/>
    <xf numFmtId="49" fontId="23" fillId="2" borderId="18" xfId="0" applyNumberFormat="1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0" fontId="10" fillId="2" borderId="22" xfId="0" applyFont="1" applyFill="1" applyBorder="1"/>
    <xf numFmtId="164" fontId="10" fillId="2" borderId="22" xfId="0" applyNumberFormat="1" applyFont="1" applyFill="1" applyBorder="1"/>
    <xf numFmtId="0" fontId="0" fillId="2" borderId="5" xfId="0" applyFill="1" applyBorder="1"/>
    <xf numFmtId="0" fontId="0" fillId="2" borderId="0" xfId="0" applyFill="1"/>
    <xf numFmtId="0" fontId="0" fillId="6" borderId="0" xfId="0" applyFill="1"/>
    <xf numFmtId="0" fontId="26" fillId="2" borderId="0" xfId="0" applyFont="1" applyFill="1"/>
    <xf numFmtId="164" fontId="26" fillId="2" borderId="0" xfId="0" applyNumberFormat="1" applyFont="1" applyFill="1"/>
    <xf numFmtId="0" fontId="26" fillId="2" borderId="11" xfId="0" applyFont="1" applyFill="1" applyBorder="1"/>
    <xf numFmtId="0" fontId="27" fillId="6" borderId="0" xfId="0" applyFont="1" applyFill="1"/>
    <xf numFmtId="0" fontId="28" fillId="2" borderId="0" xfId="0" applyFont="1" applyFill="1"/>
    <xf numFmtId="0" fontId="1" fillId="2" borderId="5" xfId="0" applyFont="1" applyFill="1" applyBorder="1"/>
    <xf numFmtId="0" fontId="1" fillId="2" borderId="0" xfId="0" applyFont="1" applyFill="1"/>
    <xf numFmtId="0" fontId="1" fillId="6" borderId="0" xfId="0" applyFont="1" applyFill="1"/>
    <xf numFmtId="0" fontId="29" fillId="2" borderId="0" xfId="0" applyFont="1" applyFill="1"/>
    <xf numFmtId="164" fontId="29" fillId="2" borderId="0" xfId="0" applyNumberFormat="1" applyFont="1" applyFill="1"/>
    <xf numFmtId="0" fontId="29" fillId="2" borderId="11" xfId="0" applyFont="1" applyFill="1" applyBorder="1"/>
    <xf numFmtId="0" fontId="1" fillId="0" borderId="0" xfId="0" applyFont="1"/>
    <xf numFmtId="0" fontId="25" fillId="0" borderId="18" xfId="0" applyFont="1" applyBorder="1" applyAlignment="1" applyProtection="1">
      <alignment horizontal="center" vertical="center" wrapText="1"/>
      <protection locked="0"/>
    </xf>
    <xf numFmtId="49" fontId="13" fillId="0" borderId="18" xfId="0" applyNumberFormat="1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49" fontId="31" fillId="2" borderId="4" xfId="0" applyNumberFormat="1" applyFont="1" applyFill="1" applyBorder="1" applyAlignment="1">
      <alignment horizontal="center"/>
    </xf>
    <xf numFmtId="0" fontId="32" fillId="2" borderId="0" xfId="0" applyFont="1" applyFill="1"/>
    <xf numFmtId="49" fontId="15" fillId="2" borderId="4" xfId="0" applyNumberFormat="1" applyFont="1" applyFill="1" applyBorder="1"/>
    <xf numFmtId="49" fontId="33" fillId="2" borderId="0" xfId="0" applyNumberFormat="1" applyFont="1" applyFill="1" applyAlignment="1">
      <alignment horizontal="left"/>
    </xf>
    <xf numFmtId="0" fontId="4" fillId="3" borderId="0" xfId="0" applyFont="1" applyFill="1"/>
    <xf numFmtId="49" fontId="4" fillId="2" borderId="0" xfId="0" applyNumberFormat="1" applyFont="1" applyFill="1"/>
    <xf numFmtId="0" fontId="4" fillId="0" borderId="0" xfId="0" applyFont="1"/>
    <xf numFmtId="0" fontId="6" fillId="3" borderId="0" xfId="0" applyFont="1" applyFill="1"/>
    <xf numFmtId="0" fontId="6" fillId="2" borderId="0" xfId="0" applyFont="1" applyFill="1"/>
    <xf numFmtId="0" fontId="25" fillId="2" borderId="0" xfId="0" applyFont="1" applyFill="1"/>
    <xf numFmtId="0" fontId="3" fillId="2" borderId="0" xfId="0" applyFont="1" applyFill="1"/>
    <xf numFmtId="0" fontId="13" fillId="2" borderId="0" xfId="0" applyFont="1" applyFill="1"/>
    <xf numFmtId="0" fontId="34" fillId="2" borderId="0" xfId="0" applyFont="1" applyFill="1"/>
    <xf numFmtId="0" fontId="6" fillId="0" borderId="0" xfId="0" applyFont="1"/>
    <xf numFmtId="0" fontId="8" fillId="0" borderId="0" xfId="4" applyFont="1"/>
    <xf numFmtId="0" fontId="8" fillId="2" borderId="0" xfId="0" applyFont="1" applyFill="1"/>
    <xf numFmtId="49" fontId="3" fillId="2" borderId="0" xfId="0" applyNumberFormat="1" applyFont="1" applyFill="1"/>
    <xf numFmtId="0" fontId="7" fillId="2" borderId="0" xfId="0" applyFont="1" applyFill="1"/>
    <xf numFmtId="0" fontId="4" fillId="2" borderId="23" xfId="0" applyFont="1" applyFill="1" applyBorder="1"/>
    <xf numFmtId="0" fontId="4" fillId="9" borderId="0" xfId="0" applyFont="1" applyFill="1"/>
    <xf numFmtId="49" fontId="31" fillId="2" borderId="22" xfId="0" applyNumberFormat="1" applyFont="1" applyFill="1" applyBorder="1" applyAlignment="1">
      <alignment horizontal="center"/>
    </xf>
    <xf numFmtId="49" fontId="31" fillId="2" borderId="22" xfId="0" applyNumberFormat="1" applyFont="1" applyFill="1" applyBorder="1"/>
    <xf numFmtId="0" fontId="13" fillId="0" borderId="0" xfId="4" applyFont="1"/>
    <xf numFmtId="0" fontId="30" fillId="0" borderId="0" xfId="4" applyFont="1"/>
    <xf numFmtId="0" fontId="13" fillId="0" borderId="0" xfId="0" applyFont="1"/>
    <xf numFmtId="0" fontId="35" fillId="2" borderId="0" xfId="0" applyFont="1" applyFill="1"/>
    <xf numFmtId="0" fontId="36" fillId="2" borderId="0" xfId="0" applyFont="1" applyFill="1"/>
    <xf numFmtId="0" fontId="7" fillId="2" borderId="23" xfId="0" applyFont="1" applyFill="1" applyBorder="1"/>
    <xf numFmtId="0" fontId="13" fillId="3" borderId="0" xfId="0" applyFont="1" applyFill="1"/>
    <xf numFmtId="2" fontId="37" fillId="3" borderId="24" xfId="0" applyNumberFormat="1" applyFont="1" applyFill="1" applyBorder="1" applyAlignment="1">
      <alignment horizontal="center" vertical="top"/>
    </xf>
    <xf numFmtId="0" fontId="13" fillId="3" borderId="1" xfId="0" applyFont="1" applyFill="1" applyBorder="1"/>
    <xf numFmtId="0" fontId="39" fillId="3" borderId="0" xfId="0" applyFont="1" applyFill="1" applyAlignment="1">
      <alignment vertical="center"/>
    </xf>
    <xf numFmtId="0" fontId="39" fillId="3" borderId="0" xfId="0" applyFont="1" applyFill="1"/>
    <xf numFmtId="0" fontId="25" fillId="3" borderId="0" xfId="0" applyFont="1" applyFill="1"/>
    <xf numFmtId="2" fontId="37" fillId="3" borderId="2" xfId="0" applyNumberFormat="1" applyFont="1" applyFill="1" applyBorder="1" applyAlignment="1">
      <alignment horizontal="center" vertical="center"/>
    </xf>
    <xf numFmtId="2" fontId="37" fillId="3" borderId="2" xfId="0" applyNumberFormat="1" applyFont="1" applyFill="1" applyBorder="1" applyAlignment="1">
      <alignment vertical="center"/>
    </xf>
    <xf numFmtId="0" fontId="13" fillId="4" borderId="0" xfId="0" applyFont="1" applyFill="1"/>
    <xf numFmtId="0" fontId="13" fillId="5" borderId="0" xfId="0" applyFont="1" applyFill="1"/>
    <xf numFmtId="0" fontId="30" fillId="5" borderId="0" xfId="0" applyFont="1" applyFill="1"/>
    <xf numFmtId="0" fontId="14" fillId="5" borderId="0" xfId="0" applyFont="1" applyFill="1"/>
    <xf numFmtId="0" fontId="40" fillId="5" borderId="0" xfId="0" applyFont="1" applyFill="1"/>
    <xf numFmtId="0" fontId="14" fillId="6" borderId="0" xfId="0" applyFont="1" applyFill="1"/>
    <xf numFmtId="0" fontId="23" fillId="2" borderId="0" xfId="0" applyFont="1" applyFill="1"/>
    <xf numFmtId="0" fontId="30" fillId="2" borderId="0" xfId="0" applyFont="1" applyFill="1"/>
    <xf numFmtId="0" fontId="14" fillId="2" borderId="0" xfId="0" applyFont="1" applyFill="1"/>
    <xf numFmtId="0" fontId="23" fillId="2" borderId="4" xfId="0" applyFont="1" applyFill="1" applyBorder="1"/>
    <xf numFmtId="0" fontId="14" fillId="3" borderId="0" xfId="0" applyFont="1" applyFill="1"/>
    <xf numFmtId="0" fontId="14" fillId="0" borderId="0" xfId="0" applyFont="1"/>
    <xf numFmtId="0" fontId="14" fillId="3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4" fillId="6" borderId="0" xfId="0" applyFont="1" applyFill="1" applyAlignment="1">
      <alignment wrapText="1"/>
    </xf>
    <xf numFmtId="0" fontId="30" fillId="2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3" fillId="0" borderId="0" xfId="4" applyFont="1" applyAlignment="1">
      <alignment wrapText="1"/>
    </xf>
    <xf numFmtId="0" fontId="14" fillId="2" borderId="0" xfId="0" applyFont="1" applyFill="1" applyAlignment="1">
      <alignment wrapText="1"/>
    </xf>
    <xf numFmtId="0" fontId="40" fillId="2" borderId="0" xfId="0" applyFont="1" applyFill="1" applyAlignment="1">
      <alignment wrapText="1"/>
    </xf>
    <xf numFmtId="0" fontId="40" fillId="0" borderId="0" xfId="5" applyFont="1" applyAlignment="1">
      <alignment wrapText="1"/>
    </xf>
    <xf numFmtId="0" fontId="40" fillId="0" borderId="0" xfId="0" applyFont="1" applyAlignment="1">
      <alignment wrapText="1"/>
    </xf>
    <xf numFmtId="0" fontId="40" fillId="6" borderId="0" xfId="0" applyFont="1" applyFill="1" applyAlignment="1">
      <alignment wrapText="1"/>
    </xf>
    <xf numFmtId="0" fontId="14" fillId="0" borderId="0" xfId="4" applyFont="1" applyAlignment="1">
      <alignment wrapText="1"/>
    </xf>
    <xf numFmtId="0" fontId="7" fillId="2" borderId="0" xfId="0" applyFont="1" applyFill="1" applyAlignment="1">
      <alignment horizontal="left"/>
    </xf>
    <xf numFmtId="0" fontId="6" fillId="7" borderId="0" xfId="0" applyFont="1" applyFill="1"/>
    <xf numFmtId="0" fontId="10" fillId="7" borderId="0" xfId="0" applyFont="1" applyFill="1"/>
    <xf numFmtId="0" fontId="4" fillId="7" borderId="0" xfId="0" applyFont="1" applyFill="1"/>
    <xf numFmtId="0" fontId="5" fillId="0" borderId="0" xfId="0" applyFont="1"/>
    <xf numFmtId="0" fontId="39" fillId="7" borderId="0" xfId="0" applyFont="1" applyFill="1" applyAlignment="1">
      <alignment vertical="top"/>
    </xf>
    <xf numFmtId="0" fontId="13" fillId="7" borderId="0" xfId="0" applyFont="1" applyFill="1"/>
    <xf numFmtId="0" fontId="14" fillId="9" borderId="0" xfId="0" applyFont="1" applyFill="1"/>
    <xf numFmtId="49" fontId="10" fillId="2" borderId="0" xfId="0" applyNumberFormat="1" applyFont="1" applyFill="1" applyAlignment="1">
      <alignment horizontal="center"/>
    </xf>
    <xf numFmtId="49" fontId="10" fillId="7" borderId="0" xfId="0" applyNumberFormat="1" applyFont="1" applyFill="1" applyAlignment="1">
      <alignment horizontal="center"/>
    </xf>
    <xf numFmtId="0" fontId="13" fillId="0" borderId="18" xfId="0" applyFont="1" applyBorder="1" applyAlignment="1">
      <alignment horizontal="center" vertical="center" wrapText="1"/>
    </xf>
    <xf numFmtId="0" fontId="13" fillId="6" borderId="13" xfId="0" applyFont="1" applyFill="1" applyBorder="1"/>
    <xf numFmtId="0" fontId="45" fillId="0" borderId="0" xfId="0" applyFont="1"/>
    <xf numFmtId="0" fontId="13" fillId="10" borderId="0" xfId="0" applyFont="1" applyFill="1"/>
    <xf numFmtId="49" fontId="13" fillId="0" borderId="18" xfId="0" applyNumberFormat="1" applyFont="1" applyBorder="1" applyAlignment="1" applyProtection="1">
      <alignment horizontal="left" vertical="center" wrapText="1"/>
      <protection locked="0"/>
    </xf>
    <xf numFmtId="165" fontId="13" fillId="0" borderId="18" xfId="0" applyNumberFormat="1" applyFont="1" applyBorder="1" applyAlignment="1" applyProtection="1">
      <alignment horizontal="center" vertical="center" wrapText="1"/>
      <protection locked="0"/>
    </xf>
    <xf numFmtId="49" fontId="45" fillId="0" borderId="0" xfId="0" applyNumberFormat="1" applyFont="1"/>
    <xf numFmtId="0" fontId="7" fillId="3" borderId="0" xfId="0" applyFont="1" applyFill="1"/>
    <xf numFmtId="0" fontId="0" fillId="3" borderId="0" xfId="0" applyFill="1"/>
    <xf numFmtId="0" fontId="6" fillId="5" borderId="0" xfId="0" applyFont="1" applyFill="1"/>
    <xf numFmtId="0" fontId="24" fillId="2" borderId="0" xfId="0" applyFont="1" applyFill="1"/>
    <xf numFmtId="0" fontId="13" fillId="7" borderId="0" xfId="0" applyFont="1" applyFill="1" applyAlignment="1">
      <alignment vertical="center"/>
    </xf>
    <xf numFmtId="0" fontId="13" fillId="6" borderId="0" xfId="0" applyFont="1" applyFill="1"/>
    <xf numFmtId="0" fontId="43" fillId="2" borderId="0" xfId="0" applyFont="1" applyFill="1"/>
    <xf numFmtId="0" fontId="44" fillId="2" borderId="0" xfId="0" applyFont="1" applyFill="1"/>
    <xf numFmtId="0" fontId="4" fillId="3" borderId="0" xfId="0" applyFont="1" applyFill="1" applyProtection="1">
      <protection hidden="1"/>
    </xf>
    <xf numFmtId="49" fontId="4" fillId="3" borderId="0" xfId="0" applyNumberFormat="1" applyFont="1" applyFill="1" applyProtection="1">
      <protection hidden="1"/>
    </xf>
    <xf numFmtId="49" fontId="4" fillId="0" borderId="0" xfId="0" applyNumberFormat="1" applyFont="1" applyProtection="1">
      <protection hidden="1"/>
    </xf>
    <xf numFmtId="49" fontId="4" fillId="0" borderId="0" xfId="0" applyNumberFormat="1" applyFont="1" applyAlignment="1" applyProtection="1">
      <alignment horizontal="right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164" fontId="4" fillId="3" borderId="0" xfId="0" applyNumberFormat="1" applyFont="1" applyFill="1" applyProtection="1">
      <protection hidden="1"/>
    </xf>
    <xf numFmtId="164" fontId="4" fillId="0" borderId="0" xfId="0" applyNumberFormat="1" applyFont="1" applyProtection="1">
      <protection hidden="1"/>
    </xf>
    <xf numFmtId="0" fontId="10" fillId="2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164" fontId="13" fillId="0" borderId="18" xfId="0" applyNumberFormat="1" applyFont="1" applyBorder="1" applyAlignment="1" applyProtection="1">
      <alignment horizontal="center" vertical="center" wrapText="1"/>
      <protection locked="0"/>
    </xf>
    <xf numFmtId="164" fontId="46" fillId="7" borderId="18" xfId="0" applyNumberFormat="1" applyFont="1" applyFill="1" applyBorder="1" applyAlignment="1">
      <alignment horizontal="center" vertical="center" wrapText="1"/>
    </xf>
    <xf numFmtId="0" fontId="13" fillId="8" borderId="18" xfId="0" applyFont="1" applyFill="1" applyBorder="1" applyAlignment="1" applyProtection="1">
      <alignment horizontal="center" vertical="center" wrapText="1"/>
      <protection locked="0"/>
    </xf>
    <xf numFmtId="0" fontId="43" fillId="7" borderId="18" xfId="0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1" fontId="16" fillId="0" borderId="19" xfId="0" applyNumberFormat="1" applyFont="1" applyBorder="1" applyAlignment="1" applyProtection="1">
      <alignment horizontal="left" vertical="center" wrapText="1"/>
      <protection locked="0"/>
    </xf>
    <xf numFmtId="1" fontId="16" fillId="0" borderId="20" xfId="0" applyNumberFormat="1" applyFont="1" applyBorder="1" applyAlignment="1" applyProtection="1">
      <alignment horizontal="left" vertical="center" wrapText="1"/>
      <protection locked="0"/>
    </xf>
    <xf numFmtId="1" fontId="16" fillId="0" borderId="21" xfId="0" applyNumberFormat="1" applyFont="1" applyBorder="1" applyAlignment="1" applyProtection="1">
      <alignment horizontal="left" vertical="center" wrapText="1"/>
      <protection locked="0"/>
    </xf>
    <xf numFmtId="0" fontId="31" fillId="7" borderId="46" xfId="0" applyFont="1" applyFill="1" applyBorder="1" applyAlignment="1">
      <alignment horizontal="left" vertical="center" wrapText="1"/>
    </xf>
    <xf numFmtId="0" fontId="31" fillId="7" borderId="47" xfId="0" applyFont="1" applyFill="1" applyBorder="1" applyAlignment="1">
      <alignment horizontal="left" vertical="center" wrapText="1"/>
    </xf>
    <xf numFmtId="0" fontId="31" fillId="7" borderId="48" xfId="0" applyFont="1" applyFill="1" applyBorder="1" applyAlignment="1">
      <alignment horizontal="left" vertical="center" wrapText="1"/>
    </xf>
    <xf numFmtId="49" fontId="6" fillId="8" borderId="38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8" xfId="0" applyFont="1" applyFill="1" applyBorder="1" applyAlignment="1" applyProtection="1">
      <alignment horizontal="center" vertical="center" wrapText="1"/>
      <protection locked="0"/>
    </xf>
    <xf numFmtId="0" fontId="6" fillId="8" borderId="39" xfId="0" applyFont="1" applyFill="1" applyBorder="1" applyAlignment="1" applyProtection="1">
      <alignment horizontal="center" vertical="center" wrapText="1"/>
      <protection locked="0"/>
    </xf>
    <xf numFmtId="0" fontId="31" fillId="7" borderId="36" xfId="0" applyFont="1" applyFill="1" applyBorder="1" applyAlignment="1">
      <alignment horizontal="left" vertical="center" wrapText="1"/>
    </xf>
    <xf numFmtId="0" fontId="31" fillId="7" borderId="20" xfId="0" applyFont="1" applyFill="1" applyBorder="1" applyAlignment="1">
      <alignment horizontal="left" vertical="center" wrapText="1"/>
    </xf>
    <xf numFmtId="0" fontId="31" fillId="7" borderId="37" xfId="0" applyFont="1" applyFill="1" applyBorder="1" applyAlignment="1">
      <alignment horizontal="left" vertical="center" wrapText="1"/>
    </xf>
    <xf numFmtId="0" fontId="31" fillId="7" borderId="30" xfId="0" applyFont="1" applyFill="1" applyBorder="1" applyAlignment="1">
      <alignment horizontal="left" vertical="center" wrapText="1"/>
    </xf>
    <xf numFmtId="0" fontId="31" fillId="7" borderId="31" xfId="0" applyFont="1" applyFill="1" applyBorder="1" applyAlignment="1">
      <alignment horizontal="left" vertical="center" wrapText="1"/>
    </xf>
    <xf numFmtId="0" fontId="31" fillId="7" borderId="32" xfId="0" applyFont="1" applyFill="1" applyBorder="1" applyAlignment="1">
      <alignment horizontal="left" vertical="center" wrapText="1"/>
    </xf>
    <xf numFmtId="49" fontId="6" fillId="8" borderId="33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34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34" xfId="0" applyFont="1" applyFill="1" applyBorder="1" applyAlignment="1" applyProtection="1">
      <alignment horizontal="center" vertical="center" wrapText="1"/>
      <protection locked="0"/>
    </xf>
    <xf numFmtId="0" fontId="6" fillId="8" borderId="35" xfId="0" applyFont="1" applyFill="1" applyBorder="1" applyAlignment="1" applyProtection="1">
      <alignment horizontal="center" vertical="center" wrapText="1"/>
      <protection locked="0"/>
    </xf>
    <xf numFmtId="2" fontId="38" fillId="3" borderId="25" xfId="0" applyNumberFormat="1" applyFont="1" applyFill="1" applyBorder="1" applyAlignment="1">
      <alignment horizontal="center" vertical="center" wrapText="1"/>
    </xf>
    <xf numFmtId="2" fontId="38" fillId="3" borderId="26" xfId="0" applyNumberFormat="1" applyFont="1" applyFill="1" applyBorder="1" applyAlignment="1">
      <alignment horizontal="center" vertical="center" wrapText="1"/>
    </xf>
    <xf numFmtId="2" fontId="38" fillId="3" borderId="1" xfId="0" applyNumberFormat="1" applyFont="1" applyFill="1" applyBorder="1" applyAlignment="1">
      <alignment horizontal="center" vertical="center" wrapText="1"/>
    </xf>
    <xf numFmtId="2" fontId="38" fillId="3" borderId="0" xfId="0" applyNumberFormat="1" applyFont="1" applyFill="1" applyAlignment="1">
      <alignment horizontal="center" vertical="center" wrapText="1"/>
    </xf>
    <xf numFmtId="49" fontId="41" fillId="2" borderId="27" xfId="0" applyNumberFormat="1" applyFont="1" applyFill="1" applyBorder="1" applyAlignment="1">
      <alignment horizontal="center" vertical="center" wrapText="1"/>
    </xf>
    <xf numFmtId="49" fontId="41" fillId="2" borderId="28" xfId="0" applyNumberFormat="1" applyFont="1" applyFill="1" applyBorder="1" applyAlignment="1">
      <alignment horizontal="center" vertical="center" wrapText="1"/>
    </xf>
    <xf numFmtId="49" fontId="41" fillId="2" borderId="29" xfId="0" applyNumberFormat="1" applyFont="1" applyFill="1" applyBorder="1" applyAlignment="1">
      <alignment horizontal="center" vertical="center" wrapText="1"/>
    </xf>
    <xf numFmtId="0" fontId="31" fillId="7" borderId="43" xfId="0" applyFont="1" applyFill="1" applyBorder="1" applyAlignment="1">
      <alignment horizontal="left" vertical="center" wrapText="1"/>
    </xf>
    <xf numFmtId="0" fontId="31" fillId="7" borderId="44" xfId="0" applyFont="1" applyFill="1" applyBorder="1" applyAlignment="1">
      <alignment horizontal="left" vertical="center" wrapText="1"/>
    </xf>
    <xf numFmtId="0" fontId="31" fillId="7" borderId="45" xfId="0" applyFont="1" applyFill="1" applyBorder="1" applyAlignment="1">
      <alignment horizontal="left" vertical="center" wrapText="1"/>
    </xf>
    <xf numFmtId="49" fontId="6" fillId="8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41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41" xfId="0" applyFont="1" applyFill="1" applyBorder="1" applyAlignment="1" applyProtection="1">
      <alignment horizontal="center" vertical="center" wrapText="1"/>
      <protection locked="0"/>
    </xf>
    <xf numFmtId="0" fontId="6" fillId="8" borderId="42" xfId="0" applyFont="1" applyFill="1" applyBorder="1" applyAlignment="1" applyProtection="1">
      <alignment horizontal="center" vertical="center" wrapText="1"/>
      <protection locked="0"/>
    </xf>
    <xf numFmtId="164" fontId="42" fillId="7" borderId="18" xfId="0" applyNumberFormat="1" applyFont="1" applyFill="1" applyBorder="1" applyAlignment="1">
      <alignment horizontal="center" vertical="center" wrapText="1"/>
    </xf>
    <xf numFmtId="164" fontId="42" fillId="7" borderId="87" xfId="0" applyNumberFormat="1" applyFont="1" applyFill="1" applyBorder="1" applyAlignment="1">
      <alignment horizontal="center" vertical="center" wrapText="1"/>
    </xf>
    <xf numFmtId="164" fontId="42" fillId="7" borderId="94" xfId="0" applyNumberFormat="1" applyFont="1" applyFill="1" applyBorder="1" applyAlignment="1">
      <alignment horizontal="center" vertical="center" wrapText="1"/>
    </xf>
    <xf numFmtId="164" fontId="42" fillId="7" borderId="19" xfId="0" applyNumberFormat="1" applyFont="1" applyFill="1" applyBorder="1" applyAlignment="1">
      <alignment horizontal="center" vertical="center" wrapText="1"/>
    </xf>
    <xf numFmtId="164" fontId="13" fillId="7" borderId="95" xfId="0" applyNumberFormat="1" applyFont="1" applyFill="1" applyBorder="1" applyAlignment="1">
      <alignment horizontal="center" wrapText="1"/>
    </xf>
    <xf numFmtId="164" fontId="13" fillId="7" borderId="18" xfId="0" applyNumberFormat="1" applyFont="1" applyFill="1" applyBorder="1" applyAlignment="1">
      <alignment horizontal="center" wrapText="1"/>
    </xf>
    <xf numFmtId="164" fontId="13" fillId="7" borderId="53" xfId="0" applyNumberFormat="1" applyFont="1" applyFill="1" applyBorder="1" applyAlignment="1">
      <alignment horizontal="center" wrapText="1"/>
    </xf>
    <xf numFmtId="164" fontId="42" fillId="7" borderId="86" xfId="0" applyNumberFormat="1" applyFont="1" applyFill="1" applyBorder="1" applyAlignment="1">
      <alignment horizontal="center" vertical="center" wrapText="1"/>
    </xf>
    <xf numFmtId="164" fontId="42" fillId="7" borderId="85" xfId="0" applyNumberFormat="1" applyFont="1" applyFill="1" applyBorder="1" applyAlignment="1">
      <alignment horizontal="center" vertical="center" wrapText="1"/>
    </xf>
    <xf numFmtId="164" fontId="42" fillId="7" borderId="93" xfId="0" applyNumberFormat="1" applyFont="1" applyFill="1" applyBorder="1" applyAlignment="1">
      <alignment horizontal="center" vertical="center" wrapText="1"/>
    </xf>
    <xf numFmtId="164" fontId="13" fillId="7" borderId="97" xfId="0" applyNumberFormat="1" applyFont="1" applyFill="1" applyBorder="1" applyAlignment="1">
      <alignment horizontal="center" wrapText="1"/>
    </xf>
    <xf numFmtId="164" fontId="13" fillId="7" borderId="90" xfId="0" applyNumberFormat="1" applyFont="1" applyFill="1" applyBorder="1" applyAlignment="1">
      <alignment horizontal="center" wrapText="1"/>
    </xf>
    <xf numFmtId="164" fontId="13" fillId="7" borderId="92" xfId="0" applyNumberFormat="1" applyFont="1" applyFill="1" applyBorder="1" applyAlignment="1">
      <alignment horizontal="center" wrapText="1"/>
    </xf>
    <xf numFmtId="164" fontId="13" fillId="7" borderId="84" xfId="0" applyNumberFormat="1" applyFont="1" applyFill="1" applyBorder="1" applyAlignment="1">
      <alignment horizontal="center" wrapText="1"/>
    </xf>
    <xf numFmtId="164" fontId="13" fillId="7" borderId="51" xfId="0" applyNumberFormat="1" applyFont="1" applyFill="1" applyBorder="1" applyAlignment="1">
      <alignment horizontal="center" wrapText="1"/>
    </xf>
    <xf numFmtId="164" fontId="13" fillId="7" borderId="52" xfId="0" applyNumberFormat="1" applyFont="1" applyFill="1" applyBorder="1" applyAlignment="1">
      <alignment horizontal="center" wrapText="1"/>
    </xf>
    <xf numFmtId="164" fontId="13" fillId="7" borderId="96" xfId="0" applyNumberFormat="1" applyFont="1" applyFill="1" applyBorder="1" applyAlignment="1">
      <alignment horizontal="center" wrapText="1"/>
    </xf>
    <xf numFmtId="164" fontId="13" fillId="7" borderId="87" xfId="0" applyNumberFormat="1" applyFont="1" applyFill="1" applyBorder="1" applyAlignment="1">
      <alignment horizontal="center" wrapText="1"/>
    </xf>
    <xf numFmtId="164" fontId="13" fillId="7" borderId="88" xfId="0" applyNumberFormat="1" applyFont="1" applyFill="1" applyBorder="1" applyAlignment="1">
      <alignment horizontal="center" wrapText="1"/>
    </xf>
    <xf numFmtId="0" fontId="41" fillId="10" borderId="49" xfId="0" applyFont="1" applyFill="1" applyBorder="1" applyAlignment="1">
      <alignment horizontal="left" vertical="center" wrapText="1"/>
    </xf>
    <xf numFmtId="164" fontId="42" fillId="7" borderId="90" xfId="0" applyNumberFormat="1" applyFont="1" applyFill="1" applyBorder="1" applyAlignment="1">
      <alignment horizontal="center" vertical="center" wrapText="1"/>
    </xf>
    <xf numFmtId="164" fontId="42" fillId="7" borderId="89" xfId="0" applyNumberFormat="1" applyFont="1" applyFill="1" applyBorder="1" applyAlignment="1">
      <alignment horizontal="center" vertical="center" wrapText="1"/>
    </xf>
    <xf numFmtId="164" fontId="42" fillId="7" borderId="91" xfId="0" applyNumberFormat="1" applyFont="1" applyFill="1" applyBorder="1" applyAlignment="1">
      <alignment horizontal="center" vertical="center" wrapText="1"/>
    </xf>
    <xf numFmtId="2" fontId="38" fillId="3" borderId="24" xfId="0" applyNumberFormat="1" applyFont="1" applyFill="1" applyBorder="1" applyAlignment="1">
      <alignment horizontal="center" vertical="center" wrapText="1"/>
    </xf>
    <xf numFmtId="2" fontId="38" fillId="3" borderId="2" xfId="0" applyNumberFormat="1" applyFont="1" applyFill="1" applyBorder="1" applyAlignment="1">
      <alignment horizontal="center" vertical="center" wrapText="1"/>
    </xf>
    <xf numFmtId="49" fontId="41" fillId="10" borderId="49" xfId="0" applyNumberFormat="1" applyFont="1" applyFill="1" applyBorder="1" applyAlignment="1">
      <alignment horizontal="center" vertical="center" wrapText="1"/>
    </xf>
    <xf numFmtId="0" fontId="41" fillId="10" borderId="49" xfId="0" applyFont="1" applyFill="1" applyBorder="1" applyAlignment="1">
      <alignment horizontal="center" vertical="center" wrapText="1"/>
    </xf>
    <xf numFmtId="0" fontId="41" fillId="10" borderId="50" xfId="0" applyFont="1" applyFill="1" applyBorder="1" applyAlignment="1">
      <alignment horizontal="center" vertical="center" wrapText="1"/>
    </xf>
    <xf numFmtId="0" fontId="31" fillId="10" borderId="49" xfId="0" applyFont="1" applyFill="1" applyBorder="1" applyAlignment="1">
      <alignment horizontal="left" vertical="center" wrapText="1"/>
    </xf>
    <xf numFmtId="0" fontId="13" fillId="10" borderId="60" xfId="0" applyFont="1" applyFill="1" applyBorder="1" applyAlignment="1">
      <alignment horizontal="center" vertical="center" wrapText="1"/>
    </xf>
    <xf numFmtId="0" fontId="13" fillId="10" borderId="61" xfId="0" applyFont="1" applyFill="1" applyBorder="1" applyAlignment="1">
      <alignment horizontal="center" vertical="center" wrapText="1"/>
    </xf>
    <xf numFmtId="0" fontId="13" fillId="10" borderId="62" xfId="0" applyFont="1" applyFill="1" applyBorder="1" applyAlignment="1">
      <alignment horizontal="center" vertical="center" wrapText="1"/>
    </xf>
    <xf numFmtId="0" fontId="13" fillId="10" borderId="63" xfId="0" applyFont="1" applyFill="1" applyBorder="1" applyAlignment="1">
      <alignment horizontal="center" vertical="center" wrapText="1"/>
    </xf>
    <xf numFmtId="0" fontId="13" fillId="10" borderId="64" xfId="0" applyFont="1" applyFill="1" applyBorder="1" applyAlignment="1">
      <alignment horizontal="center" vertical="center" wrapText="1"/>
    </xf>
    <xf numFmtId="0" fontId="13" fillId="10" borderId="65" xfId="0" applyFont="1" applyFill="1" applyBorder="1" applyAlignment="1">
      <alignment horizontal="center" vertical="center" wrapText="1"/>
    </xf>
    <xf numFmtId="0" fontId="13" fillId="10" borderId="68" xfId="0" applyFont="1" applyFill="1" applyBorder="1" applyAlignment="1">
      <alignment horizontal="center" vertical="center"/>
    </xf>
    <xf numFmtId="0" fontId="13" fillId="10" borderId="69" xfId="0" applyFont="1" applyFill="1" applyBorder="1" applyAlignment="1">
      <alignment horizontal="center" vertical="center"/>
    </xf>
    <xf numFmtId="0" fontId="13" fillId="10" borderId="70" xfId="0" applyFont="1" applyFill="1" applyBorder="1" applyAlignment="1">
      <alignment horizontal="center" vertical="center"/>
    </xf>
    <xf numFmtId="0" fontId="13" fillId="10" borderId="66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67" xfId="0" applyFont="1" applyFill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13" fillId="2" borderId="72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75" xfId="0" applyFont="1" applyFill="1" applyBorder="1" applyAlignment="1">
      <alignment horizontal="center" vertical="center"/>
    </xf>
    <xf numFmtId="0" fontId="13" fillId="10" borderId="63" xfId="0" applyFont="1" applyFill="1" applyBorder="1" applyAlignment="1">
      <alignment horizontal="center" vertical="center"/>
    </xf>
    <xf numFmtId="0" fontId="13" fillId="10" borderId="64" xfId="0" applyFont="1" applyFill="1" applyBorder="1" applyAlignment="1">
      <alignment horizontal="center" vertical="center"/>
    </xf>
    <xf numFmtId="0" fontId="13" fillId="10" borderId="65" xfId="0" applyFont="1" applyFill="1" applyBorder="1" applyAlignment="1">
      <alignment horizontal="center" vertical="center"/>
    </xf>
    <xf numFmtId="164" fontId="13" fillId="2" borderId="71" xfId="0" applyNumberFormat="1" applyFont="1" applyFill="1" applyBorder="1" applyAlignment="1">
      <alignment horizontal="center" vertical="center"/>
    </xf>
    <xf numFmtId="164" fontId="13" fillId="2" borderId="54" xfId="0" applyNumberFormat="1" applyFont="1" applyFill="1" applyBorder="1" applyAlignment="1">
      <alignment horizontal="center" vertical="center"/>
    </xf>
    <xf numFmtId="164" fontId="13" fillId="2" borderId="73" xfId="0" applyNumberFormat="1" applyFont="1" applyFill="1" applyBorder="1" applyAlignment="1">
      <alignment horizontal="center" vertical="center"/>
    </xf>
    <xf numFmtId="164" fontId="13" fillId="2" borderId="74" xfId="0" applyNumberFormat="1" applyFont="1" applyFill="1" applyBorder="1" applyAlignment="1">
      <alignment horizontal="center" vertical="center"/>
    </xf>
    <xf numFmtId="2" fontId="13" fillId="2" borderId="76" xfId="0" applyNumberFormat="1" applyFont="1" applyFill="1" applyBorder="1" applyAlignment="1">
      <alignment horizontal="center" vertical="center"/>
    </xf>
    <xf numFmtId="164" fontId="13" fillId="2" borderId="80" xfId="0" applyNumberFormat="1" applyFont="1" applyFill="1" applyBorder="1" applyAlignment="1">
      <alignment horizontal="center" vertical="center"/>
    </xf>
    <xf numFmtId="164" fontId="13" fillId="2" borderId="81" xfId="0" applyNumberFormat="1" applyFont="1" applyFill="1" applyBorder="1" applyAlignment="1">
      <alignment horizontal="center" vertical="center"/>
    </xf>
    <xf numFmtId="2" fontId="13" fillId="2" borderId="82" xfId="0" applyNumberFormat="1" applyFont="1" applyFill="1" applyBorder="1" applyAlignment="1">
      <alignment horizontal="center" vertical="center"/>
    </xf>
    <xf numFmtId="2" fontId="13" fillId="2" borderId="81" xfId="0" applyNumberFormat="1" applyFont="1" applyFill="1" applyBorder="1" applyAlignment="1">
      <alignment horizontal="center" vertical="center"/>
    </xf>
    <xf numFmtId="2" fontId="13" fillId="2" borderId="71" xfId="0" applyNumberFormat="1" applyFont="1" applyFill="1" applyBorder="1" applyAlignment="1">
      <alignment horizontal="center" vertical="center"/>
    </xf>
    <xf numFmtId="0" fontId="13" fillId="2" borderId="82" xfId="0" applyFont="1" applyFill="1" applyBorder="1" applyAlignment="1">
      <alignment horizontal="center" vertical="center"/>
    </xf>
    <xf numFmtId="0" fontId="13" fillId="2" borderId="81" xfId="0" applyFont="1" applyFill="1" applyBorder="1" applyAlignment="1">
      <alignment horizontal="center" vertical="center"/>
    </xf>
    <xf numFmtId="0" fontId="13" fillId="2" borderId="83" xfId="0" applyFont="1" applyFill="1" applyBorder="1" applyAlignment="1">
      <alignment horizontal="center" vertical="center"/>
    </xf>
    <xf numFmtId="0" fontId="13" fillId="10" borderId="68" xfId="0" applyFont="1" applyFill="1" applyBorder="1" applyAlignment="1">
      <alignment horizontal="center" vertical="center" wrapText="1"/>
    </xf>
    <xf numFmtId="0" fontId="13" fillId="10" borderId="69" xfId="0" applyFont="1" applyFill="1" applyBorder="1" applyAlignment="1">
      <alignment horizontal="center" vertical="center" wrapText="1"/>
    </xf>
    <xf numFmtId="0" fontId="13" fillId="10" borderId="70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/>
    </xf>
    <xf numFmtId="0" fontId="13" fillId="2" borderId="77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3" fillId="2" borderId="56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13" fillId="2" borderId="57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/>
    </xf>
    <xf numFmtId="0" fontId="13" fillId="2" borderId="79" xfId="0" applyFont="1" applyFill="1" applyBorder="1" applyAlignment="1">
      <alignment horizontal="center" vertical="center"/>
    </xf>
    <xf numFmtId="164" fontId="13" fillId="2" borderId="59" xfId="0" applyNumberFormat="1" applyFont="1" applyFill="1" applyBorder="1" applyAlignment="1">
      <alignment horizontal="center" vertical="center"/>
    </xf>
    <xf numFmtId="164" fontId="13" fillId="2" borderId="76" xfId="0" applyNumberFormat="1" applyFont="1" applyFill="1" applyBorder="1" applyAlignment="1">
      <alignment horizontal="center" vertical="center"/>
    </xf>
  </cellXfs>
  <cellStyles count="6">
    <cellStyle name="Normální" xfId="0" builtinId="0"/>
    <cellStyle name="Normální 2" xfId="2" xr:uid="{00000000-0005-0000-0000-000001000000}"/>
    <cellStyle name="Normální 3" xfId="3" xr:uid="{00000000-0005-0000-0000-000002000000}"/>
    <cellStyle name="normální_D0601002_1" xfId="1" xr:uid="{00000000-0005-0000-0000-000003000000}"/>
    <cellStyle name="normální_Projekt-A premena" xfId="4" xr:uid="{00000000-0005-0000-0000-000004000000}"/>
    <cellStyle name="normální_Zadost RPV str1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44628"/>
      <color rgb="FFE5ECE9"/>
      <color rgb="FF9BB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226822</xdr:colOff>
      <xdr:row>6</xdr:row>
      <xdr:rowOff>33064</xdr:rowOff>
    </xdr:from>
    <xdr:to>
      <xdr:col>8</xdr:col>
      <xdr:colOff>435428</xdr:colOff>
      <xdr:row>9</xdr:row>
      <xdr:rowOff>165778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1DA74ED-03A6-46F4-9BC4-2FDC7DDD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36" y="958350"/>
          <a:ext cx="2041035" cy="73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71783</xdr:colOff>
      <xdr:row>6</xdr:row>
      <xdr:rowOff>22804</xdr:rowOff>
    </xdr:from>
    <xdr:to>
      <xdr:col>12</xdr:col>
      <xdr:colOff>1021545</xdr:colOff>
      <xdr:row>9</xdr:row>
      <xdr:rowOff>176696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949FA91-7605-4635-AF58-F2A5B20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87" y="933891"/>
          <a:ext cx="2125893" cy="766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5</xdr:row>
      <xdr:rowOff>103462</xdr:rowOff>
    </xdr:from>
    <xdr:to>
      <xdr:col>22</xdr:col>
      <xdr:colOff>26217</xdr:colOff>
      <xdr:row>8</xdr:row>
      <xdr:rowOff>95250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50D8017-153B-44B0-B3BF-F46F5BDD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1" y="1011512"/>
          <a:ext cx="1620066" cy="58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54623</xdr:colOff>
      <xdr:row>5</xdr:row>
      <xdr:rowOff>57946</xdr:rowOff>
    </xdr:from>
    <xdr:to>
      <xdr:col>24</xdr:col>
      <xdr:colOff>54274</xdr:colOff>
      <xdr:row>8</xdr:row>
      <xdr:rowOff>109248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CA48257-12E0-4478-9781-82586A91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494" y="966064"/>
          <a:ext cx="1802232" cy="645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Z558"/>
  <sheetViews>
    <sheetView tabSelected="1" view="pageBreakPreview" zoomScale="70" zoomScaleNormal="100" zoomScaleSheetLayoutView="70" workbookViewId="0">
      <selection activeCell="G1" sqref="G1"/>
    </sheetView>
  </sheetViews>
  <sheetFormatPr defaultColWidth="9.140625" defaultRowHeight="12.75" x14ac:dyDescent="0.2"/>
  <cols>
    <col min="1" max="5" width="1.140625" customWidth="1"/>
    <col min="6" max="6" width="14.42578125" customWidth="1"/>
    <col min="7" max="7" width="11.85546875" customWidth="1"/>
    <col min="8" max="8" width="16" hidden="1" customWidth="1"/>
    <col min="9" max="9" width="11.7109375" customWidth="1"/>
    <col min="10" max="10" width="101.85546875" customWidth="1"/>
    <col min="11" max="11" width="29.42578125" customWidth="1"/>
    <col min="12" max="12" width="31.42578125" customWidth="1"/>
    <col min="13" max="13" width="19.42578125" customWidth="1"/>
    <col min="14" max="14" width="36" customWidth="1"/>
    <col min="15" max="15" width="36.140625" customWidth="1"/>
    <col min="16" max="17" width="28.28515625" customWidth="1"/>
    <col min="18" max="18" width="32.140625" customWidth="1"/>
    <col min="19" max="19" width="33.5703125" customWidth="1"/>
    <col min="20" max="21" width="4.7109375" customWidth="1"/>
    <col min="22" max="22" width="18.42578125" hidden="1" customWidth="1"/>
    <col min="23" max="23" width="9.85546875" hidden="1" customWidth="1"/>
    <col min="24" max="24" width="12.42578125" hidden="1" customWidth="1"/>
    <col min="25" max="25" width="4" hidden="1" customWidth="1"/>
    <col min="26" max="26" width="18.42578125" hidden="1" customWidth="1"/>
    <col min="27" max="33" width="18.42578125" customWidth="1"/>
  </cols>
  <sheetData>
    <row r="1" spans="1:260" ht="8.25" customHeight="1" x14ac:dyDescent="0.2"/>
    <row r="2" spans="1:260" s="84" customFormat="1" ht="5.0999999999999996" customHeight="1" thickBot="1" x14ac:dyDescent="0.25">
      <c r="A2" s="82"/>
      <c r="B2" s="8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83"/>
      <c r="CB2" s="83"/>
      <c r="CC2" s="83"/>
      <c r="CD2" s="83"/>
      <c r="CE2" s="83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24"/>
      <c r="EB2" s="24"/>
      <c r="EC2" s="24"/>
      <c r="ED2" s="24"/>
    </row>
    <row r="3" spans="1:260" s="84" customFormat="1" ht="0.6" customHeight="1" x14ac:dyDescent="0.2">
      <c r="A3" s="82"/>
      <c r="B3" s="8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83"/>
      <c r="CB3" s="83"/>
      <c r="CC3" s="83"/>
      <c r="CD3" s="83"/>
      <c r="CE3" s="83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24"/>
      <c r="EB3" s="24"/>
      <c r="EC3" s="24"/>
      <c r="ED3" s="24"/>
    </row>
    <row r="4" spans="1:260" s="92" customFormat="1" ht="0.6" customHeight="1" x14ac:dyDescent="0.2">
      <c r="A4" s="85"/>
      <c r="B4" s="85"/>
      <c r="C4" s="24"/>
      <c r="D4" s="24"/>
      <c r="E4" s="86"/>
      <c r="F4" s="87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88"/>
      <c r="BK4" s="88"/>
      <c r="BL4" s="88"/>
      <c r="BM4" s="88"/>
      <c r="BN4" s="89"/>
      <c r="BO4" s="24"/>
      <c r="BP4" s="90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7"/>
      <c r="DV4" s="88"/>
      <c r="DW4" s="88"/>
      <c r="DX4" s="88"/>
      <c r="DY4" s="88"/>
      <c r="DZ4" s="88"/>
      <c r="EA4" s="88"/>
      <c r="EB4" s="88"/>
      <c r="EC4" s="24"/>
      <c r="ED4" s="24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</row>
    <row r="5" spans="1:260" s="84" customFormat="1" ht="0.6" customHeight="1" x14ac:dyDescent="0.2">
      <c r="A5" s="82"/>
      <c r="B5" s="8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88"/>
      <c r="BY5" s="93"/>
      <c r="BZ5" s="88"/>
      <c r="CA5" s="94"/>
      <c r="CB5" s="94"/>
      <c r="CC5" s="94"/>
      <c r="CD5" s="94"/>
      <c r="CE5" s="9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95"/>
      <c r="DK5" s="95"/>
      <c r="DL5" s="95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24"/>
      <c r="ED5" s="24"/>
    </row>
    <row r="6" spans="1:260" s="97" customFormat="1" ht="0.6" customHeight="1" thickBot="1" x14ac:dyDescent="0.25">
      <c r="A6" s="82"/>
      <c r="B6" s="82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  <c r="IW6" s="84"/>
      <c r="IX6" s="84"/>
      <c r="IY6" s="84"/>
      <c r="IZ6" s="84"/>
    </row>
    <row r="7" spans="1:260" ht="15.95" customHeight="1" x14ac:dyDescent="0.2">
      <c r="C7" s="3"/>
      <c r="D7" s="4"/>
      <c r="E7" s="4"/>
      <c r="F7" s="4"/>
      <c r="G7" s="5"/>
      <c r="H7" s="5"/>
      <c r="I7" s="6"/>
      <c r="J7" s="176" t="s">
        <v>14</v>
      </c>
      <c r="K7" s="177"/>
      <c r="L7" s="177"/>
      <c r="M7" s="177"/>
      <c r="N7" s="177"/>
      <c r="O7" s="177"/>
      <c r="P7" s="177"/>
      <c r="Q7" s="177"/>
      <c r="R7" s="178"/>
      <c r="S7" s="7" t="s">
        <v>0</v>
      </c>
      <c r="T7" s="8"/>
      <c r="U7" s="82"/>
    </row>
    <row r="8" spans="1:260" ht="15.95" customHeight="1" x14ac:dyDescent="0.2">
      <c r="C8" s="9"/>
      <c r="D8" s="10"/>
      <c r="E8" s="11"/>
      <c r="G8" s="12"/>
      <c r="H8" s="12"/>
      <c r="I8" s="13"/>
      <c r="J8" s="179"/>
      <c r="K8" s="180"/>
      <c r="L8" s="180"/>
      <c r="M8" s="180"/>
      <c r="N8" s="180"/>
      <c r="O8" s="180"/>
      <c r="P8" s="180"/>
      <c r="Q8" s="180"/>
      <c r="R8" s="181"/>
      <c r="S8" s="14" t="s">
        <v>1</v>
      </c>
      <c r="T8" s="15"/>
      <c r="U8" s="155"/>
    </row>
    <row r="9" spans="1:260" ht="15.95" customHeight="1" x14ac:dyDescent="0.2">
      <c r="C9" s="9"/>
      <c r="D9" s="10"/>
      <c r="E9" s="10"/>
      <c r="F9" s="10"/>
      <c r="G9" s="16"/>
      <c r="H9" s="16"/>
      <c r="I9" s="13"/>
      <c r="J9" s="179"/>
      <c r="K9" s="180"/>
      <c r="L9" s="180"/>
      <c r="M9" s="180"/>
      <c r="N9" s="180"/>
      <c r="O9" s="180"/>
      <c r="P9" s="180"/>
      <c r="Q9" s="180"/>
      <c r="R9" s="181"/>
      <c r="S9" s="14" t="s">
        <v>2</v>
      </c>
      <c r="T9" s="17"/>
      <c r="U9" s="73"/>
    </row>
    <row r="10" spans="1:260" ht="15.95" customHeight="1" x14ac:dyDescent="0.2">
      <c r="C10" s="9"/>
      <c r="D10" s="11"/>
      <c r="E10" s="11"/>
      <c r="F10" s="11"/>
      <c r="G10" s="12"/>
      <c r="H10" s="12"/>
      <c r="I10" s="13"/>
      <c r="J10" s="179"/>
      <c r="K10" s="180"/>
      <c r="L10" s="180"/>
      <c r="M10" s="180"/>
      <c r="N10" s="180"/>
      <c r="O10" s="180"/>
      <c r="P10" s="180"/>
      <c r="Q10" s="180"/>
      <c r="R10" s="181"/>
      <c r="S10" s="14" t="s">
        <v>3</v>
      </c>
      <c r="T10" s="18"/>
      <c r="U10" s="156"/>
    </row>
    <row r="11" spans="1:260" ht="6.75" customHeight="1" x14ac:dyDescent="0.2">
      <c r="C11" s="1"/>
      <c r="D11" s="19"/>
      <c r="E11" s="19"/>
      <c r="F11" s="19"/>
      <c r="G11" s="20"/>
      <c r="H11" s="20"/>
      <c r="I11" s="19"/>
      <c r="J11" s="2"/>
      <c r="K11" s="2"/>
      <c r="L11" s="2"/>
      <c r="M11" s="2"/>
      <c r="N11" s="2"/>
      <c r="O11" s="2"/>
      <c r="P11" s="2"/>
      <c r="Q11" s="2"/>
      <c r="R11" s="2"/>
      <c r="S11" s="21"/>
      <c r="T11" s="22"/>
      <c r="U11" s="157"/>
    </row>
    <row r="12" spans="1:260" ht="6" customHeight="1" x14ac:dyDescent="0.2">
      <c r="C12" s="23"/>
      <c r="D12" s="24"/>
      <c r="E12" s="25"/>
      <c r="F12" s="26"/>
      <c r="G12" s="27"/>
      <c r="H12" s="27"/>
      <c r="I12" s="27"/>
      <c r="J12" s="28"/>
      <c r="K12" s="28"/>
      <c r="L12" s="28"/>
      <c r="M12" s="28"/>
      <c r="N12" s="28"/>
      <c r="O12" s="28"/>
      <c r="P12" s="29"/>
      <c r="Q12" s="29"/>
      <c r="R12" s="29"/>
      <c r="S12" s="30"/>
      <c r="T12" s="31"/>
      <c r="U12" s="29"/>
    </row>
    <row r="13" spans="1:260" ht="20.100000000000001" customHeight="1" x14ac:dyDescent="0.2">
      <c r="C13" s="23"/>
      <c r="D13" s="24"/>
      <c r="E13" s="32"/>
      <c r="F13" s="33" t="s">
        <v>81</v>
      </c>
      <c r="G13" s="34"/>
      <c r="H13" s="34"/>
      <c r="I13" s="34"/>
      <c r="J13" s="28"/>
      <c r="K13" s="28"/>
      <c r="L13" s="28"/>
      <c r="M13" s="28"/>
      <c r="N13" s="28"/>
      <c r="O13" s="28"/>
      <c r="P13" s="28"/>
      <c r="Q13" s="28"/>
      <c r="R13" s="28"/>
      <c r="S13" s="35"/>
      <c r="T13" s="36"/>
      <c r="U13" s="28"/>
    </row>
    <row r="14" spans="1:260" ht="6" customHeight="1" x14ac:dyDescent="0.2">
      <c r="C14" s="23"/>
      <c r="D14" s="24"/>
      <c r="E14" s="25"/>
      <c r="F14" s="26"/>
      <c r="G14" s="27"/>
      <c r="H14" s="27"/>
      <c r="I14" s="27"/>
      <c r="J14" s="28"/>
      <c r="K14" s="28"/>
      <c r="L14" s="28"/>
      <c r="M14" s="28"/>
      <c r="N14" s="28"/>
      <c r="O14" s="28"/>
      <c r="P14" s="29"/>
      <c r="Q14" s="29"/>
      <c r="R14" s="29"/>
      <c r="S14" s="30"/>
      <c r="T14" s="31"/>
      <c r="U14" s="29"/>
    </row>
    <row r="15" spans="1:260" ht="19.5" customHeight="1" x14ac:dyDescent="0.2">
      <c r="C15" s="23"/>
      <c r="D15" s="24"/>
      <c r="E15" s="25"/>
      <c r="F15" s="182"/>
      <c r="G15" s="183"/>
      <c r="H15" s="183"/>
      <c r="I15" s="184"/>
      <c r="J15" s="28"/>
      <c r="K15" s="28"/>
      <c r="L15" s="28"/>
      <c r="M15" s="28"/>
      <c r="N15" s="28"/>
      <c r="O15" s="28"/>
      <c r="P15" s="29"/>
      <c r="Q15" s="29"/>
      <c r="R15" s="29"/>
      <c r="S15" s="30"/>
      <c r="T15" s="31"/>
      <c r="U15" s="29"/>
    </row>
    <row r="16" spans="1:260" ht="6" customHeight="1" x14ac:dyDescent="0.2">
      <c r="C16" s="23"/>
      <c r="D16" s="24"/>
      <c r="E16" s="25"/>
      <c r="F16" s="26"/>
      <c r="G16" s="27"/>
      <c r="H16" s="27"/>
      <c r="I16" s="27"/>
      <c r="J16" s="28"/>
      <c r="K16" s="28"/>
      <c r="L16" s="28"/>
      <c r="M16" s="28"/>
      <c r="N16" s="28"/>
      <c r="O16" s="28"/>
      <c r="P16" s="29"/>
      <c r="Q16" s="29"/>
      <c r="R16" s="29"/>
      <c r="S16" s="30"/>
      <c r="T16" s="31"/>
      <c r="U16" s="29"/>
    </row>
    <row r="17" spans="3:26" ht="6" customHeight="1" x14ac:dyDescent="0.2">
      <c r="C17" s="23"/>
      <c r="D17" s="24"/>
      <c r="E17" s="25"/>
      <c r="F17" s="26"/>
      <c r="G17" s="27"/>
      <c r="H17" s="27"/>
      <c r="I17" s="27"/>
      <c r="J17" s="28"/>
      <c r="K17" s="28"/>
      <c r="L17" s="28"/>
      <c r="M17" s="28"/>
      <c r="N17" s="28"/>
      <c r="O17" s="28"/>
      <c r="P17" s="29"/>
      <c r="Q17" s="29"/>
      <c r="R17" s="29"/>
      <c r="S17" s="30"/>
      <c r="T17" s="31"/>
      <c r="U17" s="29"/>
    </row>
    <row r="18" spans="3:26" ht="20.100000000000001" customHeight="1" x14ac:dyDescent="0.2">
      <c r="C18" s="23"/>
      <c r="D18" s="24"/>
      <c r="E18" s="32"/>
      <c r="F18" s="33" t="s">
        <v>13</v>
      </c>
      <c r="G18" s="34"/>
      <c r="H18" s="34"/>
      <c r="I18" s="34"/>
      <c r="J18" s="28"/>
      <c r="K18" s="28"/>
      <c r="L18" s="28"/>
      <c r="M18" s="28"/>
      <c r="N18" s="28"/>
      <c r="O18" s="28"/>
      <c r="P18" s="28"/>
      <c r="Q18" s="28"/>
      <c r="R18" s="28"/>
      <c r="S18" s="35"/>
      <c r="T18" s="36"/>
      <c r="U18" s="28"/>
    </row>
    <row r="19" spans="3:26" ht="6" customHeight="1" x14ac:dyDescent="0.2">
      <c r="C19" s="23"/>
      <c r="D19" s="24"/>
      <c r="E19" s="25"/>
      <c r="F19" s="26"/>
      <c r="G19" s="27"/>
      <c r="H19" s="27"/>
      <c r="I19" s="27"/>
      <c r="J19" s="28"/>
      <c r="K19" s="28"/>
      <c r="L19" s="28"/>
      <c r="M19" s="28"/>
      <c r="N19" s="28"/>
      <c r="O19" s="28"/>
      <c r="P19" s="29"/>
      <c r="Q19" s="29"/>
      <c r="R19" s="29"/>
      <c r="S19" s="30"/>
      <c r="T19" s="36"/>
      <c r="U19" s="28"/>
    </row>
    <row r="20" spans="3:26" ht="3" customHeight="1" x14ac:dyDescent="0.2">
      <c r="C20" s="23"/>
      <c r="D20" s="24"/>
      <c r="E20" s="25"/>
      <c r="F20" s="26"/>
      <c r="G20" s="37"/>
      <c r="H20" s="37"/>
      <c r="I20" s="27"/>
      <c r="J20" s="28"/>
      <c r="K20" s="28"/>
      <c r="L20" s="28"/>
      <c r="M20" s="28"/>
      <c r="N20" s="28"/>
      <c r="O20" s="28"/>
      <c r="P20" s="29"/>
      <c r="Q20" s="29"/>
      <c r="R20" s="57"/>
      <c r="S20" s="58"/>
      <c r="T20" s="31"/>
      <c r="U20" s="29"/>
    </row>
    <row r="21" spans="3:26" s="50" customFormat="1" ht="44.25" customHeight="1" x14ac:dyDescent="0.2">
      <c r="C21" s="51"/>
      <c r="D21" s="52"/>
      <c r="E21" s="53"/>
      <c r="F21" s="55" t="s">
        <v>5</v>
      </c>
      <c r="G21" s="54" t="s">
        <v>4</v>
      </c>
      <c r="H21" s="54"/>
      <c r="I21" s="54" t="s">
        <v>6</v>
      </c>
      <c r="J21" s="55" t="s">
        <v>7</v>
      </c>
      <c r="K21" s="55" t="s">
        <v>123</v>
      </c>
      <c r="L21" s="54" t="s">
        <v>94</v>
      </c>
      <c r="M21" s="54" t="s">
        <v>155</v>
      </c>
      <c r="N21" s="54" t="s">
        <v>129</v>
      </c>
      <c r="O21" s="55" t="s">
        <v>8</v>
      </c>
      <c r="P21" s="55" t="s">
        <v>9</v>
      </c>
      <c r="Q21" s="55" t="s">
        <v>10</v>
      </c>
      <c r="R21" s="55" t="s">
        <v>11</v>
      </c>
      <c r="S21" s="55" t="s">
        <v>12</v>
      </c>
      <c r="T21" s="56"/>
      <c r="U21" s="158"/>
    </row>
    <row r="22" spans="3:26" ht="45" customHeight="1" x14ac:dyDescent="0.2">
      <c r="C22" s="23"/>
      <c r="D22" s="24"/>
      <c r="E22" s="25"/>
      <c r="F22" s="74"/>
      <c r="G22" s="75"/>
      <c r="H22" s="148" t="str">
        <f>CONCATENATE(F22,G22)</f>
        <v/>
      </c>
      <c r="I22" s="174"/>
      <c r="J22" s="175" t="str">
        <f>IFERROR(VLOOKUP(G22&amp;"+"&amp;I22,$W$22:$Z$106,4,0),"")</f>
        <v/>
      </c>
      <c r="K22" s="76"/>
      <c r="L22" s="172"/>
      <c r="M22" s="75"/>
      <c r="N22" s="173" t="str">
        <f>IFERROR(L22/100*V22,"")</f>
        <v/>
      </c>
      <c r="O22" s="152"/>
      <c r="P22" s="77"/>
      <c r="Q22" s="77"/>
      <c r="R22" s="77"/>
      <c r="S22" s="77"/>
      <c r="T22" s="38"/>
      <c r="U22" s="24"/>
      <c r="V22" t="str">
        <f>IF(M22="50 %","50",IF(M22="60 %","60",IF(M22="80 %","80",IF(M22="100 %","100",""))))</f>
        <v/>
      </c>
      <c r="W22" s="171" t="str">
        <f>X22&amp;"+"&amp;Y22</f>
        <v>I.+1.</v>
      </c>
      <c r="X22" s="171" t="s">
        <v>50</v>
      </c>
      <c r="Y22" s="29" t="s">
        <v>15</v>
      </c>
      <c r="Z22" s="29" t="s">
        <v>16</v>
      </c>
    </row>
    <row r="23" spans="3:26" ht="45" customHeight="1" x14ac:dyDescent="0.2">
      <c r="C23" s="23"/>
      <c r="D23" s="24"/>
      <c r="E23" s="25"/>
      <c r="F23" s="74"/>
      <c r="G23" s="75"/>
      <c r="H23" s="148" t="str">
        <f>CONCATENATE(F23,G23)</f>
        <v/>
      </c>
      <c r="I23" s="174"/>
      <c r="J23" s="175" t="str">
        <f t="shared" ref="J23:J86" si="0">IFERROR(VLOOKUP(G23&amp;"+"&amp;I23,$W$22:$Z$106,4,0),"")</f>
        <v/>
      </c>
      <c r="K23" s="76"/>
      <c r="L23" s="172"/>
      <c r="M23" s="75"/>
      <c r="N23" s="173" t="str">
        <f t="shared" ref="N23:N86" si="1">IFERROR(L23/100*V23,"")</f>
        <v/>
      </c>
      <c r="O23" s="152"/>
      <c r="P23" s="77"/>
      <c r="Q23" s="77"/>
      <c r="R23" s="77"/>
      <c r="S23" s="77"/>
      <c r="T23" s="31"/>
      <c r="U23" s="29"/>
      <c r="V23" t="str">
        <f t="shared" ref="V23:V86" si="2">IF(M23="50 %","50",IF(M23="60 %","60",IF(M23="80 %","80",IF(M23="100 %","100",""))))</f>
        <v/>
      </c>
      <c r="W23" s="171" t="str">
        <f t="shared" ref="W23:W86" si="3">X23&amp;"+"&amp;Y23</f>
        <v>I.+2.</v>
      </c>
      <c r="X23" s="171" t="s">
        <v>50</v>
      </c>
      <c r="Y23" s="29" t="s">
        <v>17</v>
      </c>
      <c r="Z23" s="29" t="s">
        <v>159</v>
      </c>
    </row>
    <row r="24" spans="3:26" ht="45" customHeight="1" x14ac:dyDescent="0.2">
      <c r="C24" s="23"/>
      <c r="D24" s="24"/>
      <c r="E24" s="25"/>
      <c r="F24" s="74"/>
      <c r="G24" s="75"/>
      <c r="H24" s="148" t="str">
        <f t="shared" ref="H24:H87" si="4">CONCATENATE(F24,G24)</f>
        <v/>
      </c>
      <c r="I24" s="174"/>
      <c r="J24" s="175" t="str">
        <f t="shared" si="0"/>
        <v/>
      </c>
      <c r="K24" s="76"/>
      <c r="L24" s="172"/>
      <c r="M24" s="153"/>
      <c r="N24" s="173" t="str">
        <f t="shared" si="1"/>
        <v/>
      </c>
      <c r="O24" s="152"/>
      <c r="P24" s="77"/>
      <c r="Q24" s="77"/>
      <c r="R24" s="77"/>
      <c r="S24" s="77"/>
      <c r="T24" s="31"/>
      <c r="U24" s="29"/>
      <c r="V24" t="str">
        <f t="shared" si="2"/>
        <v/>
      </c>
      <c r="W24" s="171" t="str">
        <f t="shared" si="3"/>
        <v>I.+3.</v>
      </c>
      <c r="X24" s="171" t="s">
        <v>50</v>
      </c>
      <c r="Y24" s="29" t="s">
        <v>18</v>
      </c>
      <c r="Z24" s="29" t="s">
        <v>160</v>
      </c>
    </row>
    <row r="25" spans="3:26" ht="45" customHeight="1" x14ac:dyDescent="0.2">
      <c r="C25" s="23"/>
      <c r="D25" s="24"/>
      <c r="E25" s="25"/>
      <c r="F25" s="74"/>
      <c r="G25" s="75"/>
      <c r="H25" s="148" t="str">
        <f t="shared" si="4"/>
        <v/>
      </c>
      <c r="I25" s="174"/>
      <c r="J25" s="175" t="str">
        <f t="shared" si="0"/>
        <v/>
      </c>
      <c r="K25" s="76"/>
      <c r="L25" s="172"/>
      <c r="M25" s="153"/>
      <c r="N25" s="173" t="str">
        <f t="shared" si="1"/>
        <v/>
      </c>
      <c r="O25" s="152"/>
      <c r="P25" s="77"/>
      <c r="Q25" s="77"/>
      <c r="R25" s="77"/>
      <c r="S25" s="77"/>
      <c r="T25" s="38"/>
      <c r="U25" s="24"/>
      <c r="V25" t="str">
        <f t="shared" si="2"/>
        <v/>
      </c>
      <c r="W25" s="171" t="str">
        <f t="shared" si="3"/>
        <v>I.+4.</v>
      </c>
      <c r="X25" s="171" t="s">
        <v>50</v>
      </c>
      <c r="Y25" s="29" t="s">
        <v>19</v>
      </c>
      <c r="Z25" s="29" t="s">
        <v>161</v>
      </c>
    </row>
    <row r="26" spans="3:26" ht="45" customHeight="1" x14ac:dyDescent="0.2">
      <c r="C26" s="23"/>
      <c r="D26" s="24"/>
      <c r="E26" s="25"/>
      <c r="F26" s="74"/>
      <c r="G26" s="75"/>
      <c r="H26" s="148" t="str">
        <f t="shared" si="4"/>
        <v/>
      </c>
      <c r="I26" s="174"/>
      <c r="J26" s="175" t="str">
        <f t="shared" si="0"/>
        <v/>
      </c>
      <c r="K26" s="76"/>
      <c r="L26" s="172"/>
      <c r="M26" s="153"/>
      <c r="N26" s="173" t="str">
        <f t="shared" si="1"/>
        <v/>
      </c>
      <c r="O26" s="152"/>
      <c r="P26" s="77"/>
      <c r="Q26" s="77"/>
      <c r="R26" s="77"/>
      <c r="S26" s="77"/>
      <c r="T26" s="38"/>
      <c r="U26" s="24"/>
      <c r="V26" t="str">
        <f t="shared" si="2"/>
        <v/>
      </c>
      <c r="W26" s="171" t="str">
        <f t="shared" si="3"/>
        <v>I.+5.</v>
      </c>
      <c r="X26" s="171" t="s">
        <v>50</v>
      </c>
      <c r="Y26" s="29" t="s">
        <v>20</v>
      </c>
      <c r="Z26" s="29" t="s">
        <v>162</v>
      </c>
    </row>
    <row r="27" spans="3:26" ht="45" customHeight="1" x14ac:dyDescent="0.2">
      <c r="C27" s="23"/>
      <c r="D27" s="24"/>
      <c r="E27" s="25"/>
      <c r="F27" s="74"/>
      <c r="G27" s="75"/>
      <c r="H27" s="148" t="str">
        <f t="shared" si="4"/>
        <v/>
      </c>
      <c r="I27" s="174"/>
      <c r="J27" s="175" t="str">
        <f t="shared" si="0"/>
        <v/>
      </c>
      <c r="K27" s="76"/>
      <c r="L27" s="172"/>
      <c r="M27" s="153"/>
      <c r="N27" s="173" t="str">
        <f t="shared" si="1"/>
        <v/>
      </c>
      <c r="O27" s="152"/>
      <c r="P27" s="77"/>
      <c r="Q27" s="77"/>
      <c r="R27" s="77"/>
      <c r="S27" s="77"/>
      <c r="T27" s="38"/>
      <c r="U27" s="24"/>
      <c r="V27" t="str">
        <f t="shared" si="2"/>
        <v/>
      </c>
      <c r="W27" s="171" t="str">
        <f t="shared" si="3"/>
        <v>I.+6.</v>
      </c>
      <c r="X27" s="171" t="s">
        <v>50</v>
      </c>
      <c r="Y27" s="29" t="s">
        <v>21</v>
      </c>
      <c r="Z27" s="29" t="s">
        <v>163</v>
      </c>
    </row>
    <row r="28" spans="3:26" ht="45" customHeight="1" x14ac:dyDescent="0.2">
      <c r="C28" s="23"/>
      <c r="D28" s="24"/>
      <c r="E28" s="25"/>
      <c r="F28" s="74"/>
      <c r="G28" s="75"/>
      <c r="H28" s="148" t="str">
        <f t="shared" si="4"/>
        <v/>
      </c>
      <c r="I28" s="174"/>
      <c r="J28" s="175" t="str">
        <f t="shared" si="0"/>
        <v/>
      </c>
      <c r="K28" s="76"/>
      <c r="L28" s="172"/>
      <c r="M28" s="153"/>
      <c r="N28" s="173" t="str">
        <f t="shared" si="1"/>
        <v/>
      </c>
      <c r="O28" s="152"/>
      <c r="P28" s="77"/>
      <c r="Q28" s="77"/>
      <c r="R28" s="77"/>
      <c r="S28" s="77"/>
      <c r="T28" s="38"/>
      <c r="U28" s="24"/>
      <c r="V28" t="str">
        <f t="shared" si="2"/>
        <v/>
      </c>
      <c r="W28" s="171" t="str">
        <f t="shared" si="3"/>
        <v>I.+7.</v>
      </c>
      <c r="X28" s="171" t="s">
        <v>50</v>
      </c>
      <c r="Y28" s="29" t="s">
        <v>22</v>
      </c>
      <c r="Z28" s="29" t="s">
        <v>23</v>
      </c>
    </row>
    <row r="29" spans="3:26" ht="45" customHeight="1" x14ac:dyDescent="0.2">
      <c r="C29" s="23"/>
      <c r="D29" s="24"/>
      <c r="E29" s="25"/>
      <c r="F29" s="74"/>
      <c r="G29" s="75"/>
      <c r="H29" s="148" t="str">
        <f t="shared" si="4"/>
        <v/>
      </c>
      <c r="I29" s="174"/>
      <c r="J29" s="175" t="str">
        <f t="shared" si="0"/>
        <v/>
      </c>
      <c r="K29" s="76"/>
      <c r="L29" s="172"/>
      <c r="M29" s="153"/>
      <c r="N29" s="173" t="str">
        <f t="shared" si="1"/>
        <v/>
      </c>
      <c r="O29" s="152"/>
      <c r="P29" s="77"/>
      <c r="Q29" s="77"/>
      <c r="R29" s="77"/>
      <c r="S29" s="77"/>
      <c r="T29" s="38"/>
      <c r="U29" s="24"/>
      <c r="V29" t="str">
        <f t="shared" si="2"/>
        <v/>
      </c>
      <c r="W29" s="171" t="str">
        <f t="shared" si="3"/>
        <v>I.+8.</v>
      </c>
      <c r="X29" s="171" t="s">
        <v>50</v>
      </c>
      <c r="Y29" s="29" t="s">
        <v>24</v>
      </c>
      <c r="Z29" s="29" t="s">
        <v>164</v>
      </c>
    </row>
    <row r="30" spans="3:26" ht="45" customHeight="1" x14ac:dyDescent="0.2">
      <c r="C30" s="23"/>
      <c r="D30" s="24"/>
      <c r="E30" s="25"/>
      <c r="F30" s="74"/>
      <c r="G30" s="75"/>
      <c r="H30" s="148" t="str">
        <f t="shared" si="4"/>
        <v/>
      </c>
      <c r="I30" s="174"/>
      <c r="J30" s="175" t="str">
        <f t="shared" si="0"/>
        <v/>
      </c>
      <c r="K30" s="76"/>
      <c r="L30" s="172"/>
      <c r="M30" s="153"/>
      <c r="N30" s="173" t="str">
        <f t="shared" si="1"/>
        <v/>
      </c>
      <c r="O30" s="152"/>
      <c r="P30" s="77"/>
      <c r="Q30" s="77"/>
      <c r="R30" s="77"/>
      <c r="S30" s="77"/>
      <c r="T30" s="38"/>
      <c r="U30" s="24"/>
      <c r="V30" t="str">
        <f t="shared" si="2"/>
        <v/>
      </c>
      <c r="W30" s="171" t="str">
        <f t="shared" si="3"/>
        <v>I.+9.</v>
      </c>
      <c r="X30" s="171" t="s">
        <v>50</v>
      </c>
      <c r="Y30" s="29" t="s">
        <v>25</v>
      </c>
      <c r="Z30" s="29" t="s">
        <v>165</v>
      </c>
    </row>
    <row r="31" spans="3:26" ht="45" customHeight="1" x14ac:dyDescent="0.2">
      <c r="C31" s="23"/>
      <c r="D31" s="24"/>
      <c r="E31" s="25"/>
      <c r="F31" s="74"/>
      <c r="G31" s="75"/>
      <c r="H31" s="148" t="str">
        <f t="shared" si="4"/>
        <v/>
      </c>
      <c r="I31" s="174"/>
      <c r="J31" s="175" t="str">
        <f t="shared" si="0"/>
        <v/>
      </c>
      <c r="K31" s="76"/>
      <c r="L31" s="172"/>
      <c r="M31" s="153"/>
      <c r="N31" s="173" t="str">
        <f t="shared" si="1"/>
        <v/>
      </c>
      <c r="O31" s="152"/>
      <c r="P31" s="77"/>
      <c r="Q31" s="77"/>
      <c r="R31" s="77"/>
      <c r="S31" s="77"/>
      <c r="T31" s="38"/>
      <c r="U31" s="24"/>
      <c r="V31" t="str">
        <f t="shared" si="2"/>
        <v/>
      </c>
      <c r="W31" s="171" t="str">
        <f t="shared" si="3"/>
        <v>I.+10.</v>
      </c>
      <c r="X31" s="171" t="s">
        <v>50</v>
      </c>
      <c r="Y31" s="29" t="s">
        <v>26</v>
      </c>
      <c r="Z31" s="29" t="s">
        <v>87</v>
      </c>
    </row>
    <row r="32" spans="3:26" ht="45" customHeight="1" x14ac:dyDescent="0.2">
      <c r="C32" s="23"/>
      <c r="D32" s="24"/>
      <c r="E32" s="25"/>
      <c r="F32" s="74"/>
      <c r="G32" s="75"/>
      <c r="H32" s="148" t="str">
        <f t="shared" si="4"/>
        <v/>
      </c>
      <c r="I32" s="174"/>
      <c r="J32" s="175" t="str">
        <f t="shared" si="0"/>
        <v/>
      </c>
      <c r="K32" s="76"/>
      <c r="L32" s="172"/>
      <c r="M32" s="153"/>
      <c r="N32" s="173" t="str">
        <f t="shared" si="1"/>
        <v/>
      </c>
      <c r="O32" s="152"/>
      <c r="P32" s="77"/>
      <c r="Q32" s="77"/>
      <c r="R32" s="77"/>
      <c r="S32" s="77"/>
      <c r="T32" s="38"/>
      <c r="U32" s="24"/>
      <c r="V32" t="str">
        <f t="shared" si="2"/>
        <v/>
      </c>
      <c r="W32" s="171" t="str">
        <f t="shared" si="3"/>
        <v>I.+11.</v>
      </c>
      <c r="X32" s="171" t="s">
        <v>50</v>
      </c>
      <c r="Y32" s="29" t="s">
        <v>27</v>
      </c>
      <c r="Z32" s="29" t="s">
        <v>88</v>
      </c>
    </row>
    <row r="33" spans="3:26" ht="45" customHeight="1" x14ac:dyDescent="0.2">
      <c r="C33" s="23"/>
      <c r="D33" s="24"/>
      <c r="E33" s="25"/>
      <c r="F33" s="74"/>
      <c r="G33" s="75"/>
      <c r="H33" s="148" t="str">
        <f t="shared" si="4"/>
        <v/>
      </c>
      <c r="I33" s="174"/>
      <c r="J33" s="175" t="str">
        <f t="shared" si="0"/>
        <v/>
      </c>
      <c r="K33" s="76"/>
      <c r="L33" s="172"/>
      <c r="M33" s="153"/>
      <c r="N33" s="173" t="str">
        <f t="shared" si="1"/>
        <v/>
      </c>
      <c r="O33" s="152"/>
      <c r="P33" s="77"/>
      <c r="Q33" s="77"/>
      <c r="R33" s="77"/>
      <c r="S33" s="77"/>
      <c r="T33" s="38"/>
      <c r="U33" s="24"/>
      <c r="V33" t="str">
        <f t="shared" si="2"/>
        <v/>
      </c>
      <c r="W33" s="171" t="str">
        <f t="shared" si="3"/>
        <v>I.+12.</v>
      </c>
      <c r="X33" s="171" t="s">
        <v>50</v>
      </c>
      <c r="Y33" s="29" t="s">
        <v>29</v>
      </c>
      <c r="Z33" s="29" t="s">
        <v>166</v>
      </c>
    </row>
    <row r="34" spans="3:26" ht="45" customHeight="1" x14ac:dyDescent="0.2">
      <c r="C34" s="23"/>
      <c r="D34" s="24"/>
      <c r="E34" s="25"/>
      <c r="F34" s="74"/>
      <c r="G34" s="75"/>
      <c r="H34" s="148" t="str">
        <f t="shared" si="4"/>
        <v/>
      </c>
      <c r="I34" s="174"/>
      <c r="J34" s="175" t="str">
        <f t="shared" si="0"/>
        <v/>
      </c>
      <c r="K34" s="76"/>
      <c r="L34" s="172"/>
      <c r="M34" s="153"/>
      <c r="N34" s="173" t="str">
        <f t="shared" si="1"/>
        <v/>
      </c>
      <c r="O34" s="152"/>
      <c r="P34" s="77"/>
      <c r="Q34" s="77"/>
      <c r="R34" s="77"/>
      <c r="S34" s="77"/>
      <c r="T34" s="38"/>
      <c r="U34" s="24"/>
      <c r="V34" t="str">
        <f t="shared" si="2"/>
        <v/>
      </c>
      <c r="W34" s="171" t="str">
        <f t="shared" si="3"/>
        <v>I.+13.</v>
      </c>
      <c r="X34" s="171" t="s">
        <v>50</v>
      </c>
      <c r="Y34" s="29" t="s">
        <v>30</v>
      </c>
      <c r="Z34" s="29" t="s">
        <v>167</v>
      </c>
    </row>
    <row r="35" spans="3:26" ht="45" customHeight="1" x14ac:dyDescent="0.2">
      <c r="C35" s="23"/>
      <c r="D35" s="24"/>
      <c r="E35" s="25"/>
      <c r="F35" s="77"/>
      <c r="G35" s="75"/>
      <c r="H35" s="148" t="str">
        <f t="shared" si="4"/>
        <v/>
      </c>
      <c r="I35" s="174"/>
      <c r="J35" s="175" t="str">
        <f t="shared" si="0"/>
        <v/>
      </c>
      <c r="K35" s="76"/>
      <c r="L35" s="172"/>
      <c r="M35" s="153"/>
      <c r="N35" s="173" t="str">
        <f t="shared" si="1"/>
        <v/>
      </c>
      <c r="O35" s="152"/>
      <c r="P35" s="77"/>
      <c r="Q35" s="77"/>
      <c r="R35" s="77"/>
      <c r="S35" s="77"/>
      <c r="T35" s="38"/>
      <c r="U35" s="24"/>
      <c r="V35" t="str">
        <f t="shared" si="2"/>
        <v/>
      </c>
      <c r="W35" s="171" t="str">
        <f t="shared" si="3"/>
        <v>I.+14.</v>
      </c>
      <c r="X35" s="171" t="s">
        <v>50</v>
      </c>
      <c r="Y35" s="29" t="s">
        <v>32</v>
      </c>
      <c r="Z35" s="29" t="s">
        <v>28</v>
      </c>
    </row>
    <row r="36" spans="3:26" ht="45" customHeight="1" x14ac:dyDescent="0.2">
      <c r="C36" s="23"/>
      <c r="D36" s="24"/>
      <c r="E36" s="25"/>
      <c r="F36" s="77"/>
      <c r="G36" s="75"/>
      <c r="H36" s="148" t="str">
        <f t="shared" si="4"/>
        <v/>
      </c>
      <c r="I36" s="174"/>
      <c r="J36" s="175" t="str">
        <f t="shared" si="0"/>
        <v/>
      </c>
      <c r="K36" s="76"/>
      <c r="L36" s="172"/>
      <c r="M36" s="153"/>
      <c r="N36" s="173" t="str">
        <f t="shared" si="1"/>
        <v/>
      </c>
      <c r="O36" s="152"/>
      <c r="P36" s="77"/>
      <c r="Q36" s="77"/>
      <c r="R36" s="77"/>
      <c r="S36" s="77"/>
      <c r="T36" s="38"/>
      <c r="U36" s="24"/>
      <c r="V36" t="str">
        <f t="shared" si="2"/>
        <v/>
      </c>
      <c r="W36" s="171" t="str">
        <f t="shared" si="3"/>
        <v>I.+15.</v>
      </c>
      <c r="X36" s="171" t="s">
        <v>50</v>
      </c>
      <c r="Y36" s="161" t="s">
        <v>33</v>
      </c>
      <c r="Z36" s="161" t="s">
        <v>168</v>
      </c>
    </row>
    <row r="37" spans="3:26" ht="45" customHeight="1" x14ac:dyDescent="0.2">
      <c r="C37" s="23"/>
      <c r="D37" s="24"/>
      <c r="E37" s="25"/>
      <c r="F37" s="77"/>
      <c r="G37" s="75"/>
      <c r="H37" s="148" t="str">
        <f t="shared" si="4"/>
        <v/>
      </c>
      <c r="I37" s="174"/>
      <c r="J37" s="175" t="str">
        <f t="shared" si="0"/>
        <v/>
      </c>
      <c r="K37" s="76"/>
      <c r="L37" s="172"/>
      <c r="M37" s="153"/>
      <c r="N37" s="173" t="str">
        <f t="shared" si="1"/>
        <v/>
      </c>
      <c r="O37" s="152"/>
      <c r="P37" s="77"/>
      <c r="Q37" s="77"/>
      <c r="R37" s="77"/>
      <c r="S37" s="77"/>
      <c r="T37" s="38"/>
      <c r="U37" s="24"/>
      <c r="V37" t="str">
        <f t="shared" si="2"/>
        <v/>
      </c>
      <c r="W37" s="171" t="str">
        <f t="shared" si="3"/>
        <v>I.+16.</v>
      </c>
      <c r="X37" s="171" t="s">
        <v>50</v>
      </c>
      <c r="Y37" s="161" t="s">
        <v>34</v>
      </c>
      <c r="Z37" s="161" t="s">
        <v>31</v>
      </c>
    </row>
    <row r="38" spans="3:26" ht="45" customHeight="1" x14ac:dyDescent="0.2">
      <c r="C38" s="23"/>
      <c r="D38" s="24"/>
      <c r="E38" s="25"/>
      <c r="F38" s="77"/>
      <c r="G38" s="75"/>
      <c r="H38" s="148" t="str">
        <f t="shared" si="4"/>
        <v/>
      </c>
      <c r="I38" s="174"/>
      <c r="J38" s="175" t="str">
        <f t="shared" si="0"/>
        <v/>
      </c>
      <c r="K38" s="76"/>
      <c r="L38" s="172"/>
      <c r="M38" s="153"/>
      <c r="N38" s="173" t="str">
        <f t="shared" si="1"/>
        <v/>
      </c>
      <c r="O38" s="152"/>
      <c r="P38" s="77"/>
      <c r="Q38" s="77"/>
      <c r="R38" s="77"/>
      <c r="S38" s="77"/>
      <c r="T38" s="38"/>
      <c r="U38" s="24"/>
      <c r="V38" t="str">
        <f t="shared" si="2"/>
        <v/>
      </c>
      <c r="W38" s="171" t="str">
        <f t="shared" si="3"/>
        <v>I.+17.</v>
      </c>
      <c r="X38" s="171" t="s">
        <v>50</v>
      </c>
      <c r="Y38" s="161" t="s">
        <v>36</v>
      </c>
      <c r="Z38" s="161" t="s">
        <v>169</v>
      </c>
    </row>
    <row r="39" spans="3:26" ht="45" customHeight="1" x14ac:dyDescent="0.2">
      <c r="C39" s="23"/>
      <c r="D39" s="24"/>
      <c r="E39" s="25"/>
      <c r="F39" s="77"/>
      <c r="G39" s="75"/>
      <c r="H39" s="148" t="str">
        <f t="shared" si="4"/>
        <v/>
      </c>
      <c r="I39" s="174"/>
      <c r="J39" s="175" t="str">
        <f t="shared" si="0"/>
        <v/>
      </c>
      <c r="K39" s="76"/>
      <c r="L39" s="172"/>
      <c r="M39" s="153"/>
      <c r="N39" s="173" t="str">
        <f t="shared" si="1"/>
        <v/>
      </c>
      <c r="O39" s="152"/>
      <c r="P39" s="77"/>
      <c r="Q39" s="77"/>
      <c r="R39" s="77"/>
      <c r="S39" s="77"/>
      <c r="T39" s="38"/>
      <c r="U39" s="24"/>
      <c r="V39" t="str">
        <f t="shared" si="2"/>
        <v/>
      </c>
      <c r="W39" s="171" t="str">
        <f t="shared" si="3"/>
        <v>I.+18.</v>
      </c>
      <c r="X39" s="171" t="s">
        <v>50</v>
      </c>
      <c r="Y39" s="161" t="s">
        <v>37</v>
      </c>
      <c r="Z39" s="161" t="s">
        <v>170</v>
      </c>
    </row>
    <row r="40" spans="3:26" ht="45" customHeight="1" x14ac:dyDescent="0.2">
      <c r="C40" s="23"/>
      <c r="D40" s="24"/>
      <c r="E40" s="25"/>
      <c r="F40" s="77"/>
      <c r="G40" s="75"/>
      <c r="H40" s="148" t="str">
        <f t="shared" si="4"/>
        <v/>
      </c>
      <c r="I40" s="174"/>
      <c r="J40" s="175" t="str">
        <f t="shared" si="0"/>
        <v/>
      </c>
      <c r="K40" s="76"/>
      <c r="L40" s="172"/>
      <c r="M40" s="153"/>
      <c r="N40" s="173" t="str">
        <f t="shared" si="1"/>
        <v/>
      </c>
      <c r="O40" s="152"/>
      <c r="P40" s="77"/>
      <c r="Q40" s="77"/>
      <c r="R40" s="77"/>
      <c r="S40" s="77"/>
      <c r="T40" s="38"/>
      <c r="U40" s="24"/>
      <c r="V40" t="str">
        <f t="shared" si="2"/>
        <v/>
      </c>
      <c r="W40" s="171" t="str">
        <f t="shared" si="3"/>
        <v>I.+19.</v>
      </c>
      <c r="X40" s="171" t="s">
        <v>50</v>
      </c>
      <c r="Y40" s="161" t="s">
        <v>39</v>
      </c>
      <c r="Z40" s="161" t="s">
        <v>35</v>
      </c>
    </row>
    <row r="41" spans="3:26" ht="45" customHeight="1" x14ac:dyDescent="0.2">
      <c r="C41" s="23"/>
      <c r="D41" s="24"/>
      <c r="E41" s="25"/>
      <c r="F41" s="77"/>
      <c r="G41" s="75"/>
      <c r="H41" s="148" t="str">
        <f t="shared" si="4"/>
        <v/>
      </c>
      <c r="I41" s="174"/>
      <c r="J41" s="175" t="str">
        <f t="shared" si="0"/>
        <v/>
      </c>
      <c r="K41" s="76"/>
      <c r="L41" s="172"/>
      <c r="M41" s="153"/>
      <c r="N41" s="173" t="str">
        <f t="shared" si="1"/>
        <v/>
      </c>
      <c r="O41" s="152"/>
      <c r="P41" s="77"/>
      <c r="Q41" s="77"/>
      <c r="R41" s="77"/>
      <c r="S41" s="77"/>
      <c r="T41" s="38"/>
      <c r="U41" s="24"/>
      <c r="V41" t="str">
        <f t="shared" si="2"/>
        <v/>
      </c>
      <c r="W41" s="171" t="str">
        <f t="shared" si="3"/>
        <v>I.+20.</v>
      </c>
      <c r="X41" s="171" t="s">
        <v>50</v>
      </c>
      <c r="Y41" s="161" t="s">
        <v>40</v>
      </c>
      <c r="Z41" s="161" t="s">
        <v>89</v>
      </c>
    </row>
    <row r="42" spans="3:26" ht="45" customHeight="1" x14ac:dyDescent="0.2">
      <c r="C42" s="23"/>
      <c r="D42" s="24"/>
      <c r="E42" s="25"/>
      <c r="F42" s="77"/>
      <c r="G42" s="75"/>
      <c r="H42" s="148" t="str">
        <f t="shared" si="4"/>
        <v/>
      </c>
      <c r="I42" s="174"/>
      <c r="J42" s="175" t="str">
        <f t="shared" si="0"/>
        <v/>
      </c>
      <c r="K42" s="76"/>
      <c r="L42" s="172"/>
      <c r="M42" s="153"/>
      <c r="N42" s="173" t="str">
        <f t="shared" si="1"/>
        <v/>
      </c>
      <c r="O42" s="152"/>
      <c r="P42" s="77"/>
      <c r="Q42" s="77"/>
      <c r="R42" s="77"/>
      <c r="S42" s="77"/>
      <c r="T42" s="38"/>
      <c r="U42" s="24"/>
      <c r="V42" t="str">
        <f t="shared" si="2"/>
        <v/>
      </c>
      <c r="W42" s="171" t="str">
        <f t="shared" si="3"/>
        <v>I.+21.</v>
      </c>
      <c r="X42" s="171" t="s">
        <v>50</v>
      </c>
      <c r="Y42" s="161" t="s">
        <v>41</v>
      </c>
      <c r="Z42" s="161" t="s">
        <v>38</v>
      </c>
    </row>
    <row r="43" spans="3:26" ht="45" customHeight="1" x14ac:dyDescent="0.2">
      <c r="C43" s="23"/>
      <c r="D43" s="24"/>
      <c r="E43" s="25"/>
      <c r="F43" s="77"/>
      <c r="G43" s="75"/>
      <c r="H43" s="148" t="str">
        <f t="shared" si="4"/>
        <v/>
      </c>
      <c r="I43" s="174"/>
      <c r="J43" s="175" t="str">
        <f t="shared" si="0"/>
        <v/>
      </c>
      <c r="K43" s="76"/>
      <c r="L43" s="172"/>
      <c r="M43" s="153"/>
      <c r="N43" s="173" t="str">
        <f t="shared" si="1"/>
        <v/>
      </c>
      <c r="O43" s="152"/>
      <c r="P43" s="77"/>
      <c r="Q43" s="77"/>
      <c r="R43" s="77"/>
      <c r="S43" s="77"/>
      <c r="T43" s="38"/>
      <c r="U43" s="24"/>
      <c r="V43" t="str">
        <f t="shared" si="2"/>
        <v/>
      </c>
      <c r="W43" s="171" t="str">
        <f t="shared" si="3"/>
        <v>I.+22.</v>
      </c>
      <c r="X43" s="171" t="s">
        <v>50</v>
      </c>
      <c r="Y43" s="161" t="s">
        <v>42</v>
      </c>
      <c r="Z43" s="161" t="s">
        <v>171</v>
      </c>
    </row>
    <row r="44" spans="3:26" ht="45" customHeight="1" x14ac:dyDescent="0.2">
      <c r="C44" s="23"/>
      <c r="D44" s="24"/>
      <c r="E44" s="25"/>
      <c r="F44" s="77"/>
      <c r="G44" s="75"/>
      <c r="H44" s="148" t="str">
        <f t="shared" si="4"/>
        <v/>
      </c>
      <c r="I44" s="174"/>
      <c r="J44" s="175" t="str">
        <f t="shared" si="0"/>
        <v/>
      </c>
      <c r="K44" s="76"/>
      <c r="L44" s="172"/>
      <c r="M44" s="153"/>
      <c r="N44" s="173" t="str">
        <f t="shared" si="1"/>
        <v/>
      </c>
      <c r="O44" s="152"/>
      <c r="P44" s="77"/>
      <c r="Q44" s="77"/>
      <c r="R44" s="77"/>
      <c r="S44" s="77"/>
      <c r="T44" s="38"/>
      <c r="U44" s="24"/>
      <c r="V44" t="str">
        <f t="shared" si="2"/>
        <v/>
      </c>
      <c r="W44" s="171" t="str">
        <f t="shared" si="3"/>
        <v>I.+23.</v>
      </c>
      <c r="X44" s="171" t="s">
        <v>50</v>
      </c>
      <c r="Y44" s="161" t="s">
        <v>44</v>
      </c>
      <c r="Z44" s="161" t="s">
        <v>172</v>
      </c>
    </row>
    <row r="45" spans="3:26" ht="45" customHeight="1" x14ac:dyDescent="0.2">
      <c r="C45" s="23"/>
      <c r="D45" s="24"/>
      <c r="E45" s="25"/>
      <c r="F45" s="77"/>
      <c r="G45" s="75"/>
      <c r="H45" s="148" t="str">
        <f t="shared" si="4"/>
        <v/>
      </c>
      <c r="I45" s="174"/>
      <c r="J45" s="175" t="str">
        <f t="shared" si="0"/>
        <v/>
      </c>
      <c r="K45" s="76"/>
      <c r="L45" s="172"/>
      <c r="M45" s="153"/>
      <c r="N45" s="173" t="str">
        <f t="shared" si="1"/>
        <v/>
      </c>
      <c r="O45" s="152"/>
      <c r="P45" s="77"/>
      <c r="Q45" s="77"/>
      <c r="R45" s="77"/>
      <c r="S45" s="77"/>
      <c r="T45" s="38"/>
      <c r="U45" s="24"/>
      <c r="V45" t="str">
        <f t="shared" si="2"/>
        <v/>
      </c>
      <c r="W45" s="171" t="str">
        <f t="shared" si="3"/>
        <v>I.+24.</v>
      </c>
      <c r="X45" s="171" t="s">
        <v>50</v>
      </c>
      <c r="Y45" s="161" t="s">
        <v>90</v>
      </c>
      <c r="Z45" s="161" t="s">
        <v>173</v>
      </c>
    </row>
    <row r="46" spans="3:26" ht="45" customHeight="1" x14ac:dyDescent="0.2">
      <c r="C46" s="23"/>
      <c r="D46" s="24"/>
      <c r="E46" s="25"/>
      <c r="F46" s="77"/>
      <c r="G46" s="75"/>
      <c r="H46" s="148" t="str">
        <f t="shared" si="4"/>
        <v/>
      </c>
      <c r="I46" s="174"/>
      <c r="J46" s="175" t="str">
        <f t="shared" si="0"/>
        <v/>
      </c>
      <c r="K46" s="76"/>
      <c r="L46" s="172"/>
      <c r="M46" s="153"/>
      <c r="N46" s="173" t="str">
        <f t="shared" si="1"/>
        <v/>
      </c>
      <c r="O46" s="152"/>
      <c r="P46" s="77"/>
      <c r="Q46" s="77"/>
      <c r="R46" s="77"/>
      <c r="S46" s="77"/>
      <c r="T46" s="38"/>
      <c r="U46" s="24"/>
      <c r="V46" t="str">
        <f t="shared" si="2"/>
        <v/>
      </c>
      <c r="W46" s="171" t="str">
        <f t="shared" si="3"/>
        <v>I.+25.</v>
      </c>
      <c r="X46" s="171" t="s">
        <v>50</v>
      </c>
      <c r="Y46" s="161" t="s">
        <v>91</v>
      </c>
      <c r="Z46" s="161" t="s">
        <v>174</v>
      </c>
    </row>
    <row r="47" spans="3:26" ht="45" customHeight="1" x14ac:dyDescent="0.2">
      <c r="C47" s="23"/>
      <c r="D47" s="24"/>
      <c r="E47" s="25"/>
      <c r="F47" s="77"/>
      <c r="G47" s="75"/>
      <c r="H47" s="148" t="str">
        <f t="shared" si="4"/>
        <v/>
      </c>
      <c r="I47" s="174"/>
      <c r="J47" s="175" t="str">
        <f t="shared" si="0"/>
        <v/>
      </c>
      <c r="K47" s="76"/>
      <c r="L47" s="172"/>
      <c r="M47" s="153"/>
      <c r="N47" s="173" t="str">
        <f t="shared" si="1"/>
        <v/>
      </c>
      <c r="O47" s="152"/>
      <c r="P47" s="77"/>
      <c r="Q47" s="77"/>
      <c r="R47" s="77"/>
      <c r="S47" s="77"/>
      <c r="T47" s="38"/>
      <c r="U47" s="24"/>
      <c r="V47" t="str">
        <f t="shared" si="2"/>
        <v/>
      </c>
      <c r="W47" s="171" t="str">
        <f t="shared" si="3"/>
        <v>I.+26.</v>
      </c>
      <c r="X47" s="171" t="s">
        <v>50</v>
      </c>
      <c r="Y47" s="161" t="s">
        <v>92</v>
      </c>
      <c r="Z47" s="161" t="s">
        <v>43</v>
      </c>
    </row>
    <row r="48" spans="3:26" ht="45" customHeight="1" x14ac:dyDescent="0.2">
      <c r="C48" s="23"/>
      <c r="D48" s="24"/>
      <c r="E48" s="25"/>
      <c r="F48" s="77"/>
      <c r="G48" s="75"/>
      <c r="H48" s="148" t="str">
        <f t="shared" si="4"/>
        <v/>
      </c>
      <c r="I48" s="174"/>
      <c r="J48" s="175" t="str">
        <f t="shared" si="0"/>
        <v/>
      </c>
      <c r="K48" s="76"/>
      <c r="L48" s="172"/>
      <c r="M48" s="153"/>
      <c r="N48" s="173" t="str">
        <f t="shared" si="1"/>
        <v/>
      </c>
      <c r="O48" s="152"/>
      <c r="P48" s="77"/>
      <c r="Q48" s="77"/>
      <c r="R48" s="77"/>
      <c r="S48" s="77"/>
      <c r="T48" s="38"/>
      <c r="U48" s="24"/>
      <c r="V48" t="str">
        <f t="shared" si="2"/>
        <v/>
      </c>
      <c r="W48" s="171" t="str">
        <f t="shared" si="3"/>
        <v>I.+27.</v>
      </c>
      <c r="X48" s="171" t="s">
        <v>50</v>
      </c>
      <c r="Y48" s="161" t="s">
        <v>93</v>
      </c>
      <c r="Z48" s="161" t="s">
        <v>175</v>
      </c>
    </row>
    <row r="49" spans="3:26" ht="45" customHeight="1" x14ac:dyDescent="0.2">
      <c r="C49" s="23"/>
      <c r="D49" s="24"/>
      <c r="E49" s="25"/>
      <c r="F49" s="77"/>
      <c r="G49" s="75"/>
      <c r="H49" s="148" t="str">
        <f t="shared" si="4"/>
        <v/>
      </c>
      <c r="I49" s="174"/>
      <c r="J49" s="175" t="str">
        <f t="shared" si="0"/>
        <v/>
      </c>
      <c r="K49" s="76"/>
      <c r="L49" s="172"/>
      <c r="M49" s="153"/>
      <c r="N49" s="173" t="str">
        <f t="shared" si="1"/>
        <v/>
      </c>
      <c r="O49" s="152"/>
      <c r="P49" s="77"/>
      <c r="Q49" s="77"/>
      <c r="R49" s="77"/>
      <c r="S49" s="77"/>
      <c r="T49" s="38"/>
      <c r="U49" s="24"/>
      <c r="V49" t="str">
        <f t="shared" si="2"/>
        <v/>
      </c>
      <c r="W49" s="171" t="str">
        <f t="shared" si="3"/>
        <v>I.+28.</v>
      </c>
      <c r="X49" s="171" t="s">
        <v>50</v>
      </c>
      <c r="Y49" s="161" t="s">
        <v>176</v>
      </c>
      <c r="Z49" s="161" t="s">
        <v>177</v>
      </c>
    </row>
    <row r="50" spans="3:26" ht="45" customHeight="1" x14ac:dyDescent="0.2">
      <c r="C50" s="23"/>
      <c r="D50" s="24"/>
      <c r="E50" s="25"/>
      <c r="F50" s="77"/>
      <c r="G50" s="75"/>
      <c r="H50" s="148" t="str">
        <f t="shared" si="4"/>
        <v/>
      </c>
      <c r="I50" s="174"/>
      <c r="J50" s="175" t="str">
        <f t="shared" si="0"/>
        <v/>
      </c>
      <c r="K50" s="76"/>
      <c r="L50" s="172"/>
      <c r="M50" s="153"/>
      <c r="N50" s="173" t="str">
        <f t="shared" si="1"/>
        <v/>
      </c>
      <c r="O50" s="152"/>
      <c r="P50" s="77"/>
      <c r="Q50" s="77"/>
      <c r="R50" s="77"/>
      <c r="S50" s="77"/>
      <c r="T50" s="38"/>
      <c r="U50" s="24"/>
      <c r="V50" t="str">
        <f t="shared" si="2"/>
        <v/>
      </c>
      <c r="W50" s="171" t="str">
        <f t="shared" si="3"/>
        <v>I.+29.</v>
      </c>
      <c r="X50" s="171" t="s">
        <v>50</v>
      </c>
      <c r="Y50" s="161" t="s">
        <v>178</v>
      </c>
      <c r="Z50" s="161" t="s">
        <v>179</v>
      </c>
    </row>
    <row r="51" spans="3:26" ht="45" customHeight="1" x14ac:dyDescent="0.2">
      <c r="C51" s="23"/>
      <c r="D51" s="24"/>
      <c r="E51" s="25"/>
      <c r="F51" s="77"/>
      <c r="G51" s="75"/>
      <c r="H51" s="148" t="str">
        <f t="shared" si="4"/>
        <v/>
      </c>
      <c r="I51" s="174"/>
      <c r="J51" s="175" t="str">
        <f t="shared" si="0"/>
        <v/>
      </c>
      <c r="K51" s="76"/>
      <c r="L51" s="172"/>
      <c r="M51" s="153"/>
      <c r="N51" s="173" t="str">
        <f t="shared" si="1"/>
        <v/>
      </c>
      <c r="O51" s="152"/>
      <c r="P51" s="77"/>
      <c r="Q51" s="77"/>
      <c r="R51" s="77"/>
      <c r="S51" s="77"/>
      <c r="T51" s="38"/>
      <c r="U51" s="24"/>
      <c r="V51" t="str">
        <f t="shared" si="2"/>
        <v/>
      </c>
      <c r="W51" s="171" t="str">
        <f t="shared" si="3"/>
        <v>I.+30.</v>
      </c>
      <c r="X51" s="171" t="s">
        <v>50</v>
      </c>
      <c r="Y51" s="161" t="s">
        <v>180</v>
      </c>
      <c r="Z51" s="161" t="s">
        <v>181</v>
      </c>
    </row>
    <row r="52" spans="3:26" ht="45" customHeight="1" x14ac:dyDescent="0.2">
      <c r="C52" s="23"/>
      <c r="D52" s="24"/>
      <c r="E52" s="25"/>
      <c r="F52" s="77"/>
      <c r="G52" s="75"/>
      <c r="H52" s="148" t="str">
        <f t="shared" si="4"/>
        <v/>
      </c>
      <c r="I52" s="174"/>
      <c r="J52" s="175" t="str">
        <f t="shared" si="0"/>
        <v/>
      </c>
      <c r="K52" s="76"/>
      <c r="L52" s="172"/>
      <c r="M52" s="153"/>
      <c r="N52" s="173" t="str">
        <f t="shared" si="1"/>
        <v/>
      </c>
      <c r="O52" s="152"/>
      <c r="P52" s="77"/>
      <c r="Q52" s="77"/>
      <c r="R52" s="77"/>
      <c r="S52" s="77"/>
      <c r="T52" s="38"/>
      <c r="U52" s="24"/>
      <c r="V52" t="str">
        <f t="shared" si="2"/>
        <v/>
      </c>
      <c r="W52" s="171" t="str">
        <f t="shared" si="3"/>
        <v>I.+31.</v>
      </c>
      <c r="X52" s="171" t="s">
        <v>50</v>
      </c>
      <c r="Y52" s="161" t="s">
        <v>182</v>
      </c>
      <c r="Z52" s="161" t="s">
        <v>183</v>
      </c>
    </row>
    <row r="53" spans="3:26" ht="45" customHeight="1" x14ac:dyDescent="0.2">
      <c r="C53" s="23"/>
      <c r="D53" s="24"/>
      <c r="E53" s="25"/>
      <c r="F53" s="77"/>
      <c r="G53" s="75"/>
      <c r="H53" s="148" t="str">
        <f t="shared" si="4"/>
        <v/>
      </c>
      <c r="I53" s="174"/>
      <c r="J53" s="175" t="str">
        <f t="shared" si="0"/>
        <v/>
      </c>
      <c r="K53" s="76"/>
      <c r="L53" s="172"/>
      <c r="M53" s="153"/>
      <c r="N53" s="173" t="str">
        <f t="shared" si="1"/>
        <v/>
      </c>
      <c r="O53" s="152"/>
      <c r="P53" s="77"/>
      <c r="Q53" s="77"/>
      <c r="R53" s="77"/>
      <c r="S53" s="77"/>
      <c r="T53" s="38"/>
      <c r="U53" s="24"/>
      <c r="V53" t="str">
        <f t="shared" si="2"/>
        <v/>
      </c>
      <c r="W53" s="171" t="str">
        <f t="shared" si="3"/>
        <v>II.+1.</v>
      </c>
      <c r="X53" s="171" t="s">
        <v>53</v>
      </c>
      <c r="Y53" s="161" t="s">
        <v>15</v>
      </c>
      <c r="Z53" s="161" t="s">
        <v>186</v>
      </c>
    </row>
    <row r="54" spans="3:26" ht="45" customHeight="1" x14ac:dyDescent="0.2">
      <c r="C54" s="23"/>
      <c r="D54" s="24"/>
      <c r="E54" s="25"/>
      <c r="F54" s="77"/>
      <c r="G54" s="75"/>
      <c r="H54" s="148" t="str">
        <f t="shared" si="4"/>
        <v/>
      </c>
      <c r="I54" s="174"/>
      <c r="J54" s="175" t="str">
        <f t="shared" si="0"/>
        <v/>
      </c>
      <c r="K54" s="76"/>
      <c r="L54" s="172"/>
      <c r="M54" s="153"/>
      <c r="N54" s="173" t="str">
        <f t="shared" si="1"/>
        <v/>
      </c>
      <c r="O54" s="152"/>
      <c r="P54" s="77"/>
      <c r="Q54" s="77"/>
      <c r="R54" s="77"/>
      <c r="S54" s="77"/>
      <c r="T54" s="38"/>
      <c r="U54" s="24"/>
      <c r="V54" t="str">
        <f t="shared" si="2"/>
        <v/>
      </c>
      <c r="W54" s="171" t="str">
        <f t="shared" si="3"/>
        <v>II.+2.</v>
      </c>
      <c r="X54" s="171" t="s">
        <v>53</v>
      </c>
      <c r="Y54" s="161" t="s">
        <v>17</v>
      </c>
      <c r="Z54" s="161" t="s">
        <v>187</v>
      </c>
    </row>
    <row r="55" spans="3:26" ht="45" customHeight="1" x14ac:dyDescent="0.2">
      <c r="C55" s="23"/>
      <c r="D55" s="24"/>
      <c r="E55" s="25"/>
      <c r="F55" s="77"/>
      <c r="G55" s="75"/>
      <c r="H55" s="148" t="str">
        <f t="shared" si="4"/>
        <v/>
      </c>
      <c r="I55" s="174"/>
      <c r="J55" s="175" t="str">
        <f t="shared" si="0"/>
        <v/>
      </c>
      <c r="K55" s="76"/>
      <c r="L55" s="172"/>
      <c r="M55" s="153"/>
      <c r="N55" s="173" t="str">
        <f t="shared" si="1"/>
        <v/>
      </c>
      <c r="O55" s="152"/>
      <c r="P55" s="77"/>
      <c r="Q55" s="77"/>
      <c r="R55" s="77"/>
      <c r="S55" s="77"/>
      <c r="T55" s="38"/>
      <c r="U55" s="24"/>
      <c r="V55" t="str">
        <f t="shared" si="2"/>
        <v/>
      </c>
      <c r="W55" s="171" t="str">
        <f t="shared" si="3"/>
        <v>II.+3.</v>
      </c>
      <c r="X55" s="171" t="s">
        <v>53</v>
      </c>
      <c r="Y55" s="161" t="s">
        <v>18</v>
      </c>
      <c r="Z55" s="161" t="s">
        <v>188</v>
      </c>
    </row>
    <row r="56" spans="3:26" ht="45" customHeight="1" x14ac:dyDescent="0.2">
      <c r="C56" s="23"/>
      <c r="D56" s="24"/>
      <c r="E56" s="25"/>
      <c r="F56" s="77"/>
      <c r="G56" s="75"/>
      <c r="H56" s="148" t="str">
        <f t="shared" si="4"/>
        <v/>
      </c>
      <c r="I56" s="174"/>
      <c r="J56" s="175" t="str">
        <f t="shared" si="0"/>
        <v/>
      </c>
      <c r="K56" s="76"/>
      <c r="L56" s="172"/>
      <c r="M56" s="153"/>
      <c r="N56" s="173" t="str">
        <f t="shared" si="1"/>
        <v/>
      </c>
      <c r="O56" s="152"/>
      <c r="P56" s="77"/>
      <c r="Q56" s="77"/>
      <c r="R56" s="77"/>
      <c r="S56" s="77"/>
      <c r="T56" s="38"/>
      <c r="U56" s="24"/>
      <c r="V56" t="str">
        <f t="shared" si="2"/>
        <v/>
      </c>
      <c r="W56" s="171" t="str">
        <f t="shared" si="3"/>
        <v>II.+4.</v>
      </c>
      <c r="X56" s="171" t="s">
        <v>53</v>
      </c>
      <c r="Y56" s="161" t="s">
        <v>19</v>
      </c>
      <c r="Z56" s="161" t="s">
        <v>189</v>
      </c>
    </row>
    <row r="57" spans="3:26" ht="45" customHeight="1" x14ac:dyDescent="0.2">
      <c r="C57" s="23"/>
      <c r="D57" s="24"/>
      <c r="E57" s="25"/>
      <c r="F57" s="77"/>
      <c r="G57" s="75"/>
      <c r="H57" s="148" t="str">
        <f t="shared" si="4"/>
        <v/>
      </c>
      <c r="I57" s="174"/>
      <c r="J57" s="175" t="str">
        <f t="shared" si="0"/>
        <v/>
      </c>
      <c r="K57" s="76"/>
      <c r="L57" s="172"/>
      <c r="M57" s="153"/>
      <c r="N57" s="173" t="str">
        <f t="shared" si="1"/>
        <v/>
      </c>
      <c r="O57" s="152"/>
      <c r="P57" s="77"/>
      <c r="Q57" s="77"/>
      <c r="R57" s="77"/>
      <c r="S57" s="77"/>
      <c r="T57" s="38"/>
      <c r="U57" s="24"/>
      <c r="V57" t="str">
        <f t="shared" si="2"/>
        <v/>
      </c>
      <c r="W57" s="171" t="str">
        <f t="shared" si="3"/>
        <v>II.+5.</v>
      </c>
      <c r="X57" s="171" t="s">
        <v>53</v>
      </c>
      <c r="Y57" s="161" t="s">
        <v>20</v>
      </c>
      <c r="Z57" s="161" t="s">
        <v>181</v>
      </c>
    </row>
    <row r="58" spans="3:26" ht="45" customHeight="1" x14ac:dyDescent="0.2">
      <c r="C58" s="39"/>
      <c r="D58" s="40"/>
      <c r="E58" s="25"/>
      <c r="F58" s="77"/>
      <c r="G58" s="75"/>
      <c r="H58" s="148" t="str">
        <f t="shared" si="4"/>
        <v/>
      </c>
      <c r="I58" s="174"/>
      <c r="J58" s="175" t="str">
        <f t="shared" si="0"/>
        <v/>
      </c>
      <c r="K58" s="76"/>
      <c r="L58" s="172"/>
      <c r="M58" s="153"/>
      <c r="N58" s="173" t="str">
        <f t="shared" si="1"/>
        <v/>
      </c>
      <c r="O58" s="152"/>
      <c r="P58" s="77"/>
      <c r="Q58" s="77"/>
      <c r="R58" s="77"/>
      <c r="S58" s="77"/>
      <c r="T58" s="38"/>
      <c r="U58" s="24"/>
      <c r="V58" t="str">
        <f t="shared" si="2"/>
        <v/>
      </c>
      <c r="W58" s="171" t="str">
        <f t="shared" si="3"/>
        <v>II.+6.</v>
      </c>
      <c r="X58" s="171" t="s">
        <v>53</v>
      </c>
      <c r="Y58" s="161" t="s">
        <v>21</v>
      </c>
      <c r="Z58" s="161" t="s">
        <v>183</v>
      </c>
    </row>
    <row r="59" spans="3:26" ht="45" customHeight="1" x14ac:dyDescent="0.2">
      <c r="C59" s="23"/>
      <c r="D59" s="24"/>
      <c r="E59" s="25"/>
      <c r="F59" s="77"/>
      <c r="G59" s="75"/>
      <c r="H59" s="148" t="str">
        <f t="shared" si="4"/>
        <v/>
      </c>
      <c r="I59" s="174"/>
      <c r="J59" s="175" t="str">
        <f t="shared" si="0"/>
        <v/>
      </c>
      <c r="K59" s="76"/>
      <c r="L59" s="172"/>
      <c r="M59" s="153"/>
      <c r="N59" s="173" t="str">
        <f t="shared" si="1"/>
        <v/>
      </c>
      <c r="O59" s="152"/>
      <c r="P59" s="77"/>
      <c r="Q59" s="77"/>
      <c r="R59" s="77"/>
      <c r="S59" s="77"/>
      <c r="T59" s="38"/>
      <c r="U59" s="24"/>
      <c r="V59" t="str">
        <f t="shared" si="2"/>
        <v/>
      </c>
      <c r="W59" s="171" t="str">
        <f t="shared" si="3"/>
        <v>III.+1.</v>
      </c>
      <c r="X59" s="171" t="s">
        <v>54</v>
      </c>
      <c r="Y59" s="161" t="s">
        <v>15</v>
      </c>
      <c r="Z59" s="161" t="s">
        <v>191</v>
      </c>
    </row>
    <row r="60" spans="3:26" ht="45" customHeight="1" x14ac:dyDescent="0.2">
      <c r="C60" s="23"/>
      <c r="D60" s="24"/>
      <c r="E60" s="25"/>
      <c r="F60" s="77"/>
      <c r="G60" s="75"/>
      <c r="H60" s="148" t="str">
        <f t="shared" si="4"/>
        <v/>
      </c>
      <c r="I60" s="174"/>
      <c r="J60" s="175" t="str">
        <f t="shared" si="0"/>
        <v/>
      </c>
      <c r="K60" s="76"/>
      <c r="L60" s="172"/>
      <c r="M60" s="153"/>
      <c r="N60" s="173" t="str">
        <f t="shared" si="1"/>
        <v/>
      </c>
      <c r="O60" s="152"/>
      <c r="P60" s="77"/>
      <c r="Q60" s="77"/>
      <c r="R60" s="77"/>
      <c r="S60" s="77"/>
      <c r="T60" s="38"/>
      <c r="U60" s="24"/>
      <c r="V60" t="str">
        <f t="shared" si="2"/>
        <v/>
      </c>
      <c r="W60" s="171" t="str">
        <f t="shared" si="3"/>
        <v>III.+2.</v>
      </c>
      <c r="X60" s="171" t="s">
        <v>54</v>
      </c>
      <c r="Y60" s="161" t="s">
        <v>17</v>
      </c>
      <c r="Z60" s="161" t="s">
        <v>192</v>
      </c>
    </row>
    <row r="61" spans="3:26" ht="45" customHeight="1" x14ac:dyDescent="0.2">
      <c r="C61" s="23"/>
      <c r="D61" s="24"/>
      <c r="E61" s="25"/>
      <c r="F61" s="77"/>
      <c r="G61" s="75"/>
      <c r="H61" s="148" t="str">
        <f t="shared" si="4"/>
        <v/>
      </c>
      <c r="I61" s="174"/>
      <c r="J61" s="175" t="str">
        <f t="shared" si="0"/>
        <v/>
      </c>
      <c r="K61" s="76"/>
      <c r="L61" s="172"/>
      <c r="M61" s="153"/>
      <c r="N61" s="173" t="str">
        <f t="shared" si="1"/>
        <v/>
      </c>
      <c r="O61" s="152"/>
      <c r="P61" s="77"/>
      <c r="Q61" s="77"/>
      <c r="R61" s="77"/>
      <c r="S61" s="77"/>
      <c r="T61" s="38"/>
      <c r="U61" s="24"/>
      <c r="V61" t="str">
        <f t="shared" si="2"/>
        <v/>
      </c>
      <c r="W61" s="171" t="str">
        <f t="shared" si="3"/>
        <v>III.+3.</v>
      </c>
      <c r="X61" s="171" t="s">
        <v>54</v>
      </c>
      <c r="Y61" s="161" t="s">
        <v>18</v>
      </c>
      <c r="Z61" s="161" t="s">
        <v>193</v>
      </c>
    </row>
    <row r="62" spans="3:26" ht="45" customHeight="1" x14ac:dyDescent="0.2">
      <c r="C62" s="23"/>
      <c r="D62" s="24"/>
      <c r="E62" s="25"/>
      <c r="F62" s="77"/>
      <c r="G62" s="75"/>
      <c r="H62" s="148" t="str">
        <f t="shared" si="4"/>
        <v/>
      </c>
      <c r="I62" s="174"/>
      <c r="J62" s="175" t="str">
        <f t="shared" si="0"/>
        <v/>
      </c>
      <c r="K62" s="76"/>
      <c r="L62" s="172"/>
      <c r="M62" s="153"/>
      <c r="N62" s="173" t="str">
        <f t="shared" si="1"/>
        <v/>
      </c>
      <c r="O62" s="152"/>
      <c r="P62" s="77"/>
      <c r="Q62" s="77"/>
      <c r="R62" s="77"/>
      <c r="S62" s="77"/>
      <c r="T62" s="38"/>
      <c r="U62" s="24"/>
      <c r="V62" t="str">
        <f t="shared" si="2"/>
        <v/>
      </c>
      <c r="W62" s="171" t="str">
        <f t="shared" si="3"/>
        <v>III.+4.</v>
      </c>
      <c r="X62" s="171" t="s">
        <v>54</v>
      </c>
      <c r="Y62" s="161" t="s">
        <v>19</v>
      </c>
      <c r="Z62" s="161" t="s">
        <v>181</v>
      </c>
    </row>
    <row r="63" spans="3:26" ht="45" customHeight="1" x14ac:dyDescent="0.2">
      <c r="C63" s="23"/>
      <c r="D63" s="24"/>
      <c r="E63" s="25"/>
      <c r="F63" s="77"/>
      <c r="G63" s="75"/>
      <c r="H63" s="148" t="str">
        <f t="shared" si="4"/>
        <v/>
      </c>
      <c r="I63" s="174"/>
      <c r="J63" s="175" t="str">
        <f t="shared" si="0"/>
        <v/>
      </c>
      <c r="K63" s="76"/>
      <c r="L63" s="172"/>
      <c r="M63" s="153"/>
      <c r="N63" s="173" t="str">
        <f t="shared" si="1"/>
        <v/>
      </c>
      <c r="O63" s="152"/>
      <c r="P63" s="77"/>
      <c r="Q63" s="77"/>
      <c r="R63" s="77"/>
      <c r="S63" s="77"/>
      <c r="T63" s="38"/>
      <c r="U63" s="24"/>
      <c r="V63" t="str">
        <f t="shared" si="2"/>
        <v/>
      </c>
      <c r="W63" s="171" t="str">
        <f t="shared" si="3"/>
        <v>III.+5.</v>
      </c>
      <c r="X63" s="171" t="s">
        <v>54</v>
      </c>
      <c r="Y63" s="161" t="s">
        <v>20</v>
      </c>
      <c r="Z63" s="161" t="s">
        <v>183</v>
      </c>
    </row>
    <row r="64" spans="3:26" ht="45" customHeight="1" x14ac:dyDescent="0.2">
      <c r="C64" s="23"/>
      <c r="D64" s="24"/>
      <c r="E64" s="25"/>
      <c r="F64" s="77"/>
      <c r="G64" s="75"/>
      <c r="H64" s="148" t="str">
        <f t="shared" si="4"/>
        <v/>
      </c>
      <c r="I64" s="174"/>
      <c r="J64" s="175" t="str">
        <f t="shared" si="0"/>
        <v/>
      </c>
      <c r="K64" s="76"/>
      <c r="L64" s="172"/>
      <c r="M64" s="153"/>
      <c r="N64" s="173" t="str">
        <f t="shared" si="1"/>
        <v/>
      </c>
      <c r="O64" s="152"/>
      <c r="P64" s="77"/>
      <c r="Q64" s="77"/>
      <c r="R64" s="77"/>
      <c r="S64" s="77"/>
      <c r="T64" s="31"/>
      <c r="U64" s="29"/>
      <c r="V64" t="str">
        <f t="shared" si="2"/>
        <v/>
      </c>
      <c r="W64" s="171" t="str">
        <f t="shared" si="3"/>
        <v>IV.+1.</v>
      </c>
      <c r="X64" s="171" t="s">
        <v>55</v>
      </c>
      <c r="Y64" s="161" t="s">
        <v>15</v>
      </c>
      <c r="Z64" s="161" t="s">
        <v>195</v>
      </c>
    </row>
    <row r="65" spans="3:26" ht="45" customHeight="1" x14ac:dyDescent="0.2">
      <c r="C65" s="23"/>
      <c r="D65" s="24"/>
      <c r="E65" s="25"/>
      <c r="F65" s="77"/>
      <c r="G65" s="75"/>
      <c r="H65" s="148" t="str">
        <f t="shared" si="4"/>
        <v/>
      </c>
      <c r="I65" s="174"/>
      <c r="J65" s="175" t="str">
        <f t="shared" si="0"/>
        <v/>
      </c>
      <c r="K65" s="76"/>
      <c r="L65" s="172"/>
      <c r="M65" s="153"/>
      <c r="N65" s="173" t="str">
        <f t="shared" si="1"/>
        <v/>
      </c>
      <c r="O65" s="152"/>
      <c r="P65" s="77"/>
      <c r="Q65" s="77"/>
      <c r="R65" s="77"/>
      <c r="S65" s="77"/>
      <c r="T65" s="38"/>
      <c r="U65" s="24"/>
      <c r="V65" t="str">
        <f t="shared" si="2"/>
        <v/>
      </c>
      <c r="W65" s="171" t="str">
        <f t="shared" si="3"/>
        <v>IV.+2.</v>
      </c>
      <c r="X65" s="171" t="s">
        <v>55</v>
      </c>
      <c r="Y65" s="161" t="s">
        <v>17</v>
      </c>
      <c r="Z65" s="161" t="s">
        <v>196</v>
      </c>
    </row>
    <row r="66" spans="3:26" ht="45" customHeight="1" x14ac:dyDescent="0.2">
      <c r="C66" s="23"/>
      <c r="D66" s="24"/>
      <c r="E66" s="25"/>
      <c r="F66" s="77"/>
      <c r="G66" s="75"/>
      <c r="H66" s="148" t="str">
        <f t="shared" si="4"/>
        <v/>
      </c>
      <c r="I66" s="174"/>
      <c r="J66" s="175" t="str">
        <f t="shared" si="0"/>
        <v/>
      </c>
      <c r="K66" s="76"/>
      <c r="L66" s="172"/>
      <c r="M66" s="153"/>
      <c r="N66" s="173" t="str">
        <f t="shared" si="1"/>
        <v/>
      </c>
      <c r="O66" s="152"/>
      <c r="P66" s="77"/>
      <c r="Q66" s="77"/>
      <c r="R66" s="77"/>
      <c r="S66" s="77"/>
      <c r="T66" s="38"/>
      <c r="U66" s="24"/>
      <c r="V66" t="str">
        <f t="shared" si="2"/>
        <v/>
      </c>
      <c r="W66" s="171" t="str">
        <f t="shared" si="3"/>
        <v>IV.+3.</v>
      </c>
      <c r="X66" s="171" t="s">
        <v>55</v>
      </c>
      <c r="Y66" s="161" t="s">
        <v>18</v>
      </c>
      <c r="Z66" s="161" t="s">
        <v>86</v>
      </c>
    </row>
    <row r="67" spans="3:26" ht="45" customHeight="1" x14ac:dyDescent="0.2">
      <c r="C67" s="23"/>
      <c r="D67" s="24"/>
      <c r="E67" s="25"/>
      <c r="F67" s="77"/>
      <c r="G67" s="75"/>
      <c r="H67" s="148" t="str">
        <f t="shared" si="4"/>
        <v/>
      </c>
      <c r="I67" s="174"/>
      <c r="J67" s="175" t="str">
        <f t="shared" si="0"/>
        <v/>
      </c>
      <c r="K67" s="76"/>
      <c r="L67" s="172"/>
      <c r="M67" s="153"/>
      <c r="N67" s="173" t="str">
        <f t="shared" si="1"/>
        <v/>
      </c>
      <c r="O67" s="152"/>
      <c r="P67" s="77"/>
      <c r="Q67" s="77"/>
      <c r="R67" s="77"/>
      <c r="S67" s="77"/>
      <c r="T67" s="38"/>
      <c r="U67" s="24"/>
      <c r="V67" t="str">
        <f t="shared" si="2"/>
        <v/>
      </c>
      <c r="W67" s="171" t="str">
        <f t="shared" si="3"/>
        <v>IV.+4.</v>
      </c>
      <c r="X67" s="171" t="s">
        <v>55</v>
      </c>
      <c r="Y67" s="161" t="s">
        <v>19</v>
      </c>
      <c r="Z67" s="161" t="s">
        <v>181</v>
      </c>
    </row>
    <row r="68" spans="3:26" ht="45" customHeight="1" x14ac:dyDescent="0.2">
      <c r="C68" s="23"/>
      <c r="D68" s="24"/>
      <c r="E68" s="25"/>
      <c r="F68" s="77"/>
      <c r="G68" s="75"/>
      <c r="H68" s="148" t="str">
        <f t="shared" si="4"/>
        <v/>
      </c>
      <c r="I68" s="174"/>
      <c r="J68" s="175" t="str">
        <f t="shared" si="0"/>
        <v/>
      </c>
      <c r="K68" s="76"/>
      <c r="L68" s="172"/>
      <c r="M68" s="153"/>
      <c r="N68" s="173" t="str">
        <f t="shared" si="1"/>
        <v/>
      </c>
      <c r="O68" s="152"/>
      <c r="P68" s="77"/>
      <c r="Q68" s="77"/>
      <c r="R68" s="77"/>
      <c r="S68" s="77"/>
      <c r="T68" s="38"/>
      <c r="U68" s="24"/>
      <c r="V68" t="str">
        <f t="shared" si="2"/>
        <v/>
      </c>
      <c r="W68" s="171" t="str">
        <f t="shared" si="3"/>
        <v>IV.+5.</v>
      </c>
      <c r="X68" s="171" t="s">
        <v>55</v>
      </c>
      <c r="Y68" s="161" t="s">
        <v>20</v>
      </c>
      <c r="Z68" s="161" t="s">
        <v>183</v>
      </c>
    </row>
    <row r="69" spans="3:26" ht="45" customHeight="1" x14ac:dyDescent="0.2">
      <c r="C69" s="23"/>
      <c r="D69" s="24"/>
      <c r="E69" s="25"/>
      <c r="F69" s="77"/>
      <c r="G69" s="75"/>
      <c r="H69" s="148" t="str">
        <f t="shared" si="4"/>
        <v/>
      </c>
      <c r="I69" s="174"/>
      <c r="J69" s="175" t="str">
        <f t="shared" si="0"/>
        <v/>
      </c>
      <c r="K69" s="76"/>
      <c r="L69" s="172"/>
      <c r="M69" s="153"/>
      <c r="N69" s="173" t="str">
        <f t="shared" si="1"/>
        <v/>
      </c>
      <c r="O69" s="152"/>
      <c r="P69" s="77"/>
      <c r="Q69" s="77"/>
      <c r="R69" s="77"/>
      <c r="S69" s="77"/>
      <c r="T69" s="38"/>
      <c r="U69" s="24"/>
      <c r="V69" t="str">
        <f t="shared" si="2"/>
        <v/>
      </c>
      <c r="W69" s="171" t="str">
        <f t="shared" si="3"/>
        <v>V.+1.</v>
      </c>
      <c r="X69" s="171" t="s">
        <v>52</v>
      </c>
      <c r="Y69" s="161" t="s">
        <v>15</v>
      </c>
      <c r="Z69" s="161" t="s">
        <v>198</v>
      </c>
    </row>
    <row r="70" spans="3:26" ht="45" customHeight="1" x14ac:dyDescent="0.2">
      <c r="C70" s="23"/>
      <c r="D70" s="24"/>
      <c r="E70" s="25"/>
      <c r="F70" s="77"/>
      <c r="G70" s="75"/>
      <c r="H70" s="148" t="str">
        <f t="shared" si="4"/>
        <v/>
      </c>
      <c r="I70" s="174"/>
      <c r="J70" s="175" t="str">
        <f t="shared" si="0"/>
        <v/>
      </c>
      <c r="K70" s="76"/>
      <c r="L70" s="172"/>
      <c r="M70" s="153"/>
      <c r="N70" s="173" t="str">
        <f t="shared" si="1"/>
        <v/>
      </c>
      <c r="O70" s="152"/>
      <c r="P70" s="77"/>
      <c r="Q70" s="77"/>
      <c r="R70" s="77"/>
      <c r="S70" s="77"/>
      <c r="T70" s="38"/>
      <c r="U70" s="24"/>
      <c r="V70" t="str">
        <f t="shared" si="2"/>
        <v/>
      </c>
      <c r="W70" s="171" t="str">
        <f t="shared" si="3"/>
        <v>V.+2.</v>
      </c>
      <c r="X70" s="171" t="s">
        <v>52</v>
      </c>
      <c r="Y70" s="161" t="s">
        <v>17</v>
      </c>
      <c r="Z70" s="161" t="s">
        <v>45</v>
      </c>
    </row>
    <row r="71" spans="3:26" ht="45" customHeight="1" x14ac:dyDescent="0.2">
      <c r="C71" s="39"/>
      <c r="D71" s="40"/>
      <c r="E71" s="25"/>
      <c r="F71" s="77"/>
      <c r="G71" s="75"/>
      <c r="H71" s="148" t="str">
        <f t="shared" si="4"/>
        <v/>
      </c>
      <c r="I71" s="174"/>
      <c r="J71" s="175" t="str">
        <f t="shared" si="0"/>
        <v/>
      </c>
      <c r="K71" s="76"/>
      <c r="L71" s="172"/>
      <c r="M71" s="153"/>
      <c r="N71" s="173" t="str">
        <f t="shared" si="1"/>
        <v/>
      </c>
      <c r="O71" s="152"/>
      <c r="P71" s="77"/>
      <c r="Q71" s="77"/>
      <c r="R71" s="77"/>
      <c r="S71" s="77"/>
      <c r="T71" s="38"/>
      <c r="U71" s="24"/>
      <c r="V71" t="str">
        <f t="shared" si="2"/>
        <v/>
      </c>
      <c r="W71" s="171" t="str">
        <f t="shared" si="3"/>
        <v>V.+3.</v>
      </c>
      <c r="X71" s="171" t="s">
        <v>52</v>
      </c>
      <c r="Y71" s="161" t="s">
        <v>18</v>
      </c>
      <c r="Z71" s="161" t="s">
        <v>46</v>
      </c>
    </row>
    <row r="72" spans="3:26" ht="45" customHeight="1" x14ac:dyDescent="0.2">
      <c r="C72" s="23"/>
      <c r="D72" s="24"/>
      <c r="E72" s="25"/>
      <c r="F72" s="77"/>
      <c r="G72" s="75"/>
      <c r="H72" s="148" t="str">
        <f t="shared" si="4"/>
        <v/>
      </c>
      <c r="I72" s="174"/>
      <c r="J72" s="175" t="str">
        <f t="shared" si="0"/>
        <v/>
      </c>
      <c r="K72" s="76"/>
      <c r="L72" s="172"/>
      <c r="M72" s="153"/>
      <c r="N72" s="173" t="str">
        <f t="shared" si="1"/>
        <v/>
      </c>
      <c r="O72" s="152"/>
      <c r="P72" s="77"/>
      <c r="Q72" s="77"/>
      <c r="R72" s="77"/>
      <c r="S72" s="77"/>
      <c r="T72" s="38"/>
      <c r="U72" s="24"/>
      <c r="V72" t="str">
        <f t="shared" si="2"/>
        <v/>
      </c>
      <c r="W72" s="171" t="str">
        <f t="shared" si="3"/>
        <v>V.+4.</v>
      </c>
      <c r="X72" s="171" t="s">
        <v>52</v>
      </c>
      <c r="Y72" s="161" t="s">
        <v>19</v>
      </c>
      <c r="Z72" s="161" t="s">
        <v>85</v>
      </c>
    </row>
    <row r="73" spans="3:26" ht="45" customHeight="1" x14ac:dyDescent="0.2">
      <c r="C73" s="23"/>
      <c r="D73" s="24"/>
      <c r="E73" s="25"/>
      <c r="F73" s="77"/>
      <c r="G73" s="75"/>
      <c r="H73" s="148" t="str">
        <f t="shared" si="4"/>
        <v/>
      </c>
      <c r="I73" s="174"/>
      <c r="J73" s="175" t="str">
        <f t="shared" si="0"/>
        <v/>
      </c>
      <c r="K73" s="76"/>
      <c r="L73" s="172"/>
      <c r="M73" s="153"/>
      <c r="N73" s="173" t="str">
        <f t="shared" si="1"/>
        <v/>
      </c>
      <c r="O73" s="152"/>
      <c r="P73" s="77"/>
      <c r="Q73" s="77"/>
      <c r="R73" s="77"/>
      <c r="S73" s="77"/>
      <c r="T73" s="38"/>
      <c r="U73" s="24"/>
      <c r="V73" t="str">
        <f t="shared" si="2"/>
        <v/>
      </c>
      <c r="W73" s="171" t="str">
        <f t="shared" si="3"/>
        <v>V.+5.</v>
      </c>
      <c r="X73" s="171" t="s">
        <v>52</v>
      </c>
      <c r="Y73" s="161" t="s">
        <v>20</v>
      </c>
      <c r="Z73" s="161" t="s">
        <v>47</v>
      </c>
    </row>
    <row r="74" spans="3:26" ht="45" customHeight="1" x14ac:dyDescent="0.2">
      <c r="C74" s="23"/>
      <c r="D74" s="24"/>
      <c r="E74" s="25"/>
      <c r="F74" s="77"/>
      <c r="G74" s="75"/>
      <c r="H74" s="148" t="str">
        <f t="shared" si="4"/>
        <v/>
      </c>
      <c r="I74" s="174"/>
      <c r="J74" s="175" t="str">
        <f t="shared" si="0"/>
        <v/>
      </c>
      <c r="K74" s="76"/>
      <c r="L74" s="172"/>
      <c r="M74" s="153"/>
      <c r="N74" s="173" t="str">
        <f t="shared" si="1"/>
        <v/>
      </c>
      <c r="O74" s="152"/>
      <c r="P74" s="77"/>
      <c r="Q74" s="77"/>
      <c r="R74" s="77"/>
      <c r="S74" s="77"/>
      <c r="T74" s="38"/>
      <c r="U74" s="24"/>
      <c r="V74" t="str">
        <f t="shared" si="2"/>
        <v/>
      </c>
      <c r="W74" s="171" t="str">
        <f t="shared" si="3"/>
        <v>V.+6.</v>
      </c>
      <c r="X74" s="171" t="s">
        <v>52</v>
      </c>
      <c r="Y74" s="161" t="s">
        <v>21</v>
      </c>
      <c r="Z74" s="161" t="s">
        <v>181</v>
      </c>
    </row>
    <row r="75" spans="3:26" ht="45" customHeight="1" x14ac:dyDescent="0.2">
      <c r="C75" s="23"/>
      <c r="D75" s="24"/>
      <c r="E75" s="25"/>
      <c r="F75" s="77"/>
      <c r="G75" s="75"/>
      <c r="H75" s="148" t="str">
        <f t="shared" si="4"/>
        <v/>
      </c>
      <c r="I75" s="174"/>
      <c r="J75" s="175" t="str">
        <f t="shared" si="0"/>
        <v/>
      </c>
      <c r="K75" s="76"/>
      <c r="L75" s="172"/>
      <c r="M75" s="153"/>
      <c r="N75" s="173" t="str">
        <f t="shared" si="1"/>
        <v/>
      </c>
      <c r="O75" s="152"/>
      <c r="P75" s="77"/>
      <c r="Q75" s="77"/>
      <c r="R75" s="77"/>
      <c r="S75" s="77"/>
      <c r="T75" s="38"/>
      <c r="U75" s="24"/>
      <c r="V75" t="str">
        <f t="shared" si="2"/>
        <v/>
      </c>
      <c r="W75" s="171" t="str">
        <f t="shared" si="3"/>
        <v>V.+7.</v>
      </c>
      <c r="X75" s="171" t="s">
        <v>52</v>
      </c>
      <c r="Y75" s="161" t="s">
        <v>22</v>
      </c>
      <c r="Z75" s="161" t="s">
        <v>183</v>
      </c>
    </row>
    <row r="76" spans="3:26" ht="45" customHeight="1" x14ac:dyDescent="0.2">
      <c r="C76" s="23"/>
      <c r="D76" s="24"/>
      <c r="E76" s="25"/>
      <c r="F76" s="77"/>
      <c r="G76" s="75"/>
      <c r="H76" s="148" t="str">
        <f t="shared" si="4"/>
        <v/>
      </c>
      <c r="I76" s="174"/>
      <c r="J76" s="175" t="str">
        <f t="shared" si="0"/>
        <v/>
      </c>
      <c r="K76" s="76"/>
      <c r="L76" s="172"/>
      <c r="M76" s="153"/>
      <c r="N76" s="173" t="str">
        <f t="shared" si="1"/>
        <v/>
      </c>
      <c r="O76" s="152"/>
      <c r="P76" s="77"/>
      <c r="Q76" s="77"/>
      <c r="R76" s="77"/>
      <c r="S76" s="77"/>
      <c r="T76" s="38"/>
      <c r="U76" s="24"/>
      <c r="V76" t="str">
        <f t="shared" si="2"/>
        <v/>
      </c>
      <c r="W76" s="171" t="str">
        <f t="shared" si="3"/>
        <v>VI.+1.</v>
      </c>
      <c r="X76" s="171" t="s">
        <v>56</v>
      </c>
      <c r="Y76" s="161" t="s">
        <v>15</v>
      </c>
      <c r="Z76" s="161" t="s">
        <v>48</v>
      </c>
    </row>
    <row r="77" spans="3:26" ht="45" customHeight="1" x14ac:dyDescent="0.2">
      <c r="C77" s="23"/>
      <c r="D77" s="24"/>
      <c r="E77" s="25"/>
      <c r="F77" s="77"/>
      <c r="G77" s="75"/>
      <c r="H77" s="148" t="str">
        <f t="shared" si="4"/>
        <v/>
      </c>
      <c r="I77" s="174"/>
      <c r="J77" s="175" t="str">
        <f t="shared" si="0"/>
        <v/>
      </c>
      <c r="K77" s="76"/>
      <c r="L77" s="172"/>
      <c r="M77" s="153"/>
      <c r="N77" s="173" t="str">
        <f t="shared" si="1"/>
        <v/>
      </c>
      <c r="O77" s="152"/>
      <c r="P77" s="77"/>
      <c r="Q77" s="77"/>
      <c r="R77" s="77"/>
      <c r="S77" s="77"/>
      <c r="T77" s="38"/>
      <c r="U77" s="24"/>
      <c r="V77" t="str">
        <f t="shared" si="2"/>
        <v/>
      </c>
      <c r="W77" s="171" t="str">
        <f t="shared" si="3"/>
        <v>VI.+2.</v>
      </c>
      <c r="X77" s="171" t="s">
        <v>56</v>
      </c>
      <c r="Y77" s="161" t="s">
        <v>17</v>
      </c>
      <c r="Z77" s="161" t="s">
        <v>201</v>
      </c>
    </row>
    <row r="78" spans="3:26" ht="45" customHeight="1" x14ac:dyDescent="0.2">
      <c r="C78" s="23"/>
      <c r="D78" s="24"/>
      <c r="E78" s="25"/>
      <c r="F78" s="77"/>
      <c r="G78" s="75"/>
      <c r="H78" s="148" t="str">
        <f t="shared" si="4"/>
        <v/>
      </c>
      <c r="I78" s="174"/>
      <c r="J78" s="175" t="str">
        <f t="shared" si="0"/>
        <v/>
      </c>
      <c r="K78" s="76"/>
      <c r="L78" s="172"/>
      <c r="M78" s="153"/>
      <c r="N78" s="173" t="str">
        <f t="shared" si="1"/>
        <v/>
      </c>
      <c r="O78" s="152"/>
      <c r="P78" s="77"/>
      <c r="Q78" s="77"/>
      <c r="R78" s="77"/>
      <c r="S78" s="77"/>
      <c r="T78" s="31"/>
      <c r="U78" s="29"/>
      <c r="V78" t="str">
        <f t="shared" si="2"/>
        <v/>
      </c>
      <c r="W78" s="171" t="str">
        <f t="shared" si="3"/>
        <v>VI.+3.</v>
      </c>
      <c r="X78" s="171" t="s">
        <v>56</v>
      </c>
      <c r="Y78" s="161" t="s">
        <v>18</v>
      </c>
      <c r="Z78" s="161" t="s">
        <v>202</v>
      </c>
    </row>
    <row r="79" spans="3:26" ht="45" customHeight="1" x14ac:dyDescent="0.2">
      <c r="C79" s="23"/>
      <c r="D79" s="24"/>
      <c r="E79" s="25"/>
      <c r="F79" s="77"/>
      <c r="G79" s="75"/>
      <c r="H79" s="148" t="str">
        <f t="shared" si="4"/>
        <v/>
      </c>
      <c r="I79" s="174"/>
      <c r="J79" s="175" t="str">
        <f t="shared" si="0"/>
        <v/>
      </c>
      <c r="K79" s="76"/>
      <c r="L79" s="172"/>
      <c r="M79" s="153"/>
      <c r="N79" s="173" t="str">
        <f t="shared" si="1"/>
        <v/>
      </c>
      <c r="O79" s="152"/>
      <c r="P79" s="77"/>
      <c r="Q79" s="77"/>
      <c r="R79" s="77"/>
      <c r="S79" s="77"/>
      <c r="T79" s="38"/>
      <c r="U79" s="24"/>
      <c r="V79" t="str">
        <f t="shared" si="2"/>
        <v/>
      </c>
      <c r="W79" s="171" t="str">
        <f t="shared" si="3"/>
        <v>VI.+4.</v>
      </c>
      <c r="X79" s="171" t="s">
        <v>56</v>
      </c>
      <c r="Y79" s="161" t="s">
        <v>19</v>
      </c>
      <c r="Z79" s="161" t="s">
        <v>203</v>
      </c>
    </row>
    <row r="80" spans="3:26" ht="45" customHeight="1" x14ac:dyDescent="0.2">
      <c r="C80" s="23"/>
      <c r="D80" s="24"/>
      <c r="E80" s="25"/>
      <c r="F80" s="77"/>
      <c r="G80" s="75"/>
      <c r="H80" s="148" t="str">
        <f t="shared" si="4"/>
        <v/>
      </c>
      <c r="I80" s="174"/>
      <c r="J80" s="175" t="str">
        <f t="shared" si="0"/>
        <v/>
      </c>
      <c r="K80" s="76"/>
      <c r="L80" s="172"/>
      <c r="M80" s="153"/>
      <c r="N80" s="173" t="str">
        <f t="shared" si="1"/>
        <v/>
      </c>
      <c r="O80" s="152"/>
      <c r="P80" s="77"/>
      <c r="Q80" s="77"/>
      <c r="R80" s="77"/>
      <c r="S80" s="77"/>
      <c r="T80" s="38"/>
      <c r="U80" s="24"/>
      <c r="V80" t="str">
        <f t="shared" si="2"/>
        <v/>
      </c>
      <c r="W80" s="171" t="str">
        <f t="shared" si="3"/>
        <v>VI.+5.</v>
      </c>
      <c r="X80" s="171" t="s">
        <v>56</v>
      </c>
      <c r="Y80" s="161" t="s">
        <v>20</v>
      </c>
      <c r="Z80" s="161" t="s">
        <v>181</v>
      </c>
    </row>
    <row r="81" spans="3:26" ht="45" customHeight="1" x14ac:dyDescent="0.2">
      <c r="C81" s="23"/>
      <c r="D81" s="24"/>
      <c r="E81" s="25"/>
      <c r="F81" s="77"/>
      <c r="G81" s="75"/>
      <c r="H81" s="148" t="str">
        <f t="shared" si="4"/>
        <v/>
      </c>
      <c r="I81" s="174"/>
      <c r="J81" s="175" t="str">
        <f t="shared" si="0"/>
        <v/>
      </c>
      <c r="K81" s="76"/>
      <c r="L81" s="172"/>
      <c r="M81" s="153"/>
      <c r="N81" s="173" t="str">
        <f t="shared" si="1"/>
        <v/>
      </c>
      <c r="O81" s="152"/>
      <c r="P81" s="77"/>
      <c r="Q81" s="77"/>
      <c r="R81" s="77"/>
      <c r="S81" s="77"/>
      <c r="T81" s="38"/>
      <c r="U81" s="24"/>
      <c r="V81" t="str">
        <f t="shared" si="2"/>
        <v/>
      </c>
      <c r="W81" s="171" t="str">
        <f t="shared" si="3"/>
        <v>VI.+6.</v>
      </c>
      <c r="X81" s="171" t="s">
        <v>56</v>
      </c>
      <c r="Y81" s="161" t="s">
        <v>21</v>
      </c>
      <c r="Z81" s="161" t="s">
        <v>183</v>
      </c>
    </row>
    <row r="82" spans="3:26" ht="45" customHeight="1" x14ac:dyDescent="0.2">
      <c r="C82" s="23"/>
      <c r="D82" s="24"/>
      <c r="E82" s="25"/>
      <c r="F82" s="77"/>
      <c r="G82" s="75"/>
      <c r="H82" s="148" t="str">
        <f t="shared" si="4"/>
        <v/>
      </c>
      <c r="I82" s="174"/>
      <c r="J82" s="175" t="str">
        <f t="shared" si="0"/>
        <v/>
      </c>
      <c r="K82" s="76"/>
      <c r="L82" s="172"/>
      <c r="M82" s="153"/>
      <c r="N82" s="173" t="str">
        <f t="shared" si="1"/>
        <v/>
      </c>
      <c r="O82" s="152"/>
      <c r="P82" s="77"/>
      <c r="Q82" s="77"/>
      <c r="R82" s="77"/>
      <c r="S82" s="77"/>
      <c r="T82" s="38"/>
      <c r="U82" s="24"/>
      <c r="V82" t="str">
        <f t="shared" si="2"/>
        <v/>
      </c>
      <c r="W82" s="171" t="str">
        <f t="shared" si="3"/>
        <v>VII.+1.</v>
      </c>
      <c r="X82" s="171" t="s">
        <v>57</v>
      </c>
      <c r="Y82" s="29" t="s">
        <v>15</v>
      </c>
      <c r="Z82" s="29" t="s">
        <v>84</v>
      </c>
    </row>
    <row r="83" spans="3:26" ht="45" customHeight="1" x14ac:dyDescent="0.2">
      <c r="C83" s="23"/>
      <c r="D83" s="24"/>
      <c r="E83" s="25"/>
      <c r="F83" s="77"/>
      <c r="G83" s="75"/>
      <c r="H83" s="148" t="str">
        <f t="shared" si="4"/>
        <v/>
      </c>
      <c r="I83" s="174"/>
      <c r="J83" s="175" t="str">
        <f t="shared" si="0"/>
        <v/>
      </c>
      <c r="K83" s="76"/>
      <c r="L83" s="172"/>
      <c r="M83" s="153"/>
      <c r="N83" s="173" t="str">
        <f t="shared" si="1"/>
        <v/>
      </c>
      <c r="O83" s="152"/>
      <c r="P83" s="77"/>
      <c r="Q83" s="77"/>
      <c r="R83" s="77"/>
      <c r="S83" s="77"/>
      <c r="T83" s="38"/>
      <c r="U83" s="24"/>
      <c r="V83" t="str">
        <f t="shared" si="2"/>
        <v/>
      </c>
      <c r="W83" s="171" t="str">
        <f t="shared" si="3"/>
        <v>VII.+2.</v>
      </c>
      <c r="X83" s="171" t="s">
        <v>57</v>
      </c>
      <c r="Y83" s="29" t="s">
        <v>17</v>
      </c>
      <c r="Z83" s="29" t="s">
        <v>181</v>
      </c>
    </row>
    <row r="84" spans="3:26" ht="45" customHeight="1" x14ac:dyDescent="0.2">
      <c r="C84" s="23"/>
      <c r="D84" s="24"/>
      <c r="E84" s="25"/>
      <c r="F84" s="77"/>
      <c r="G84" s="75"/>
      <c r="H84" s="148" t="str">
        <f t="shared" si="4"/>
        <v/>
      </c>
      <c r="I84" s="174"/>
      <c r="J84" s="175" t="str">
        <f t="shared" si="0"/>
        <v/>
      </c>
      <c r="K84" s="76"/>
      <c r="L84" s="172"/>
      <c r="M84" s="153"/>
      <c r="N84" s="173" t="str">
        <f t="shared" si="1"/>
        <v/>
      </c>
      <c r="O84" s="152"/>
      <c r="P84" s="77"/>
      <c r="Q84" s="77"/>
      <c r="R84" s="77"/>
      <c r="S84" s="77"/>
      <c r="T84" s="38"/>
      <c r="U84" s="24"/>
      <c r="V84" t="str">
        <f t="shared" si="2"/>
        <v/>
      </c>
      <c r="W84" s="171" t="str">
        <f t="shared" si="3"/>
        <v>VII.+3.</v>
      </c>
      <c r="X84" s="171" t="s">
        <v>57</v>
      </c>
      <c r="Y84" s="29" t="s">
        <v>18</v>
      </c>
      <c r="Z84" s="29" t="s">
        <v>183</v>
      </c>
    </row>
    <row r="85" spans="3:26" ht="45" customHeight="1" x14ac:dyDescent="0.2">
      <c r="C85" s="39"/>
      <c r="D85" s="40"/>
      <c r="E85" s="25"/>
      <c r="F85" s="77"/>
      <c r="G85" s="75"/>
      <c r="H85" s="148" t="str">
        <f t="shared" si="4"/>
        <v/>
      </c>
      <c r="I85" s="174"/>
      <c r="J85" s="175" t="str">
        <f t="shared" si="0"/>
        <v/>
      </c>
      <c r="K85" s="76"/>
      <c r="L85" s="172"/>
      <c r="M85" s="153"/>
      <c r="N85" s="173" t="str">
        <f t="shared" si="1"/>
        <v/>
      </c>
      <c r="O85" s="152"/>
      <c r="P85" s="77"/>
      <c r="Q85" s="77"/>
      <c r="R85" s="77"/>
      <c r="S85" s="77"/>
      <c r="T85" s="38"/>
      <c r="U85" s="24"/>
      <c r="V85" t="str">
        <f t="shared" si="2"/>
        <v/>
      </c>
      <c r="W85" s="171" t="str">
        <f t="shared" si="3"/>
        <v>VIII.+1.</v>
      </c>
      <c r="X85" s="171" t="s">
        <v>58</v>
      </c>
      <c r="Y85" s="161" t="s">
        <v>15</v>
      </c>
      <c r="Z85" s="161" t="s">
        <v>205</v>
      </c>
    </row>
    <row r="86" spans="3:26" ht="45" customHeight="1" x14ac:dyDescent="0.2">
      <c r="C86" s="23"/>
      <c r="D86" s="24"/>
      <c r="E86" s="25"/>
      <c r="F86" s="77"/>
      <c r="G86" s="75"/>
      <c r="H86" s="148" t="str">
        <f t="shared" si="4"/>
        <v/>
      </c>
      <c r="I86" s="174"/>
      <c r="J86" s="175" t="str">
        <f t="shared" si="0"/>
        <v/>
      </c>
      <c r="K86" s="76"/>
      <c r="L86" s="172"/>
      <c r="M86" s="153"/>
      <c r="N86" s="173" t="str">
        <f t="shared" si="1"/>
        <v/>
      </c>
      <c r="O86" s="152"/>
      <c r="P86" s="77"/>
      <c r="Q86" s="77"/>
      <c r="R86" s="77"/>
      <c r="S86" s="77"/>
      <c r="T86" s="38"/>
      <c r="U86" s="24"/>
      <c r="V86" t="str">
        <f t="shared" si="2"/>
        <v/>
      </c>
      <c r="W86" s="171" t="str">
        <f t="shared" si="3"/>
        <v>VIII.+2.</v>
      </c>
      <c r="X86" s="171" t="s">
        <v>58</v>
      </c>
      <c r="Y86" s="161" t="s">
        <v>17</v>
      </c>
      <c r="Z86" s="161" t="s">
        <v>206</v>
      </c>
    </row>
    <row r="87" spans="3:26" ht="45" customHeight="1" x14ac:dyDescent="0.2">
      <c r="C87" s="23"/>
      <c r="D87" s="24"/>
      <c r="E87" s="25"/>
      <c r="F87" s="77"/>
      <c r="G87" s="75"/>
      <c r="H87" s="148" t="str">
        <f t="shared" si="4"/>
        <v/>
      </c>
      <c r="I87" s="174"/>
      <c r="J87" s="175" t="str">
        <f t="shared" ref="J87:J150" si="5">IFERROR(VLOOKUP(G87&amp;"+"&amp;I87,$W$22:$Z$106,4,0),"")</f>
        <v/>
      </c>
      <c r="K87" s="76"/>
      <c r="L87" s="172"/>
      <c r="M87" s="153"/>
      <c r="N87" s="173" t="str">
        <f t="shared" ref="N87:N150" si="6">IFERROR(L87/100*V87,"")</f>
        <v/>
      </c>
      <c r="O87" s="152"/>
      <c r="P87" s="77"/>
      <c r="Q87" s="77"/>
      <c r="R87" s="77"/>
      <c r="S87" s="77"/>
      <c r="T87" s="38"/>
      <c r="U87" s="24"/>
      <c r="V87" t="str">
        <f t="shared" ref="V87:V150" si="7">IF(M87="50 %","50",IF(M87="60 %","60",IF(M87="80 %","80",IF(M87="100 %","100",""))))</f>
        <v/>
      </c>
      <c r="W87" s="171" t="str">
        <f t="shared" ref="W87:W105" si="8">X87&amp;"+"&amp;Y87</f>
        <v>VIII.+3.</v>
      </c>
      <c r="X87" s="171" t="s">
        <v>58</v>
      </c>
      <c r="Y87" s="161" t="s">
        <v>18</v>
      </c>
      <c r="Z87" s="161" t="s">
        <v>181</v>
      </c>
    </row>
    <row r="88" spans="3:26" ht="45" customHeight="1" x14ac:dyDescent="0.2">
      <c r="C88" s="23"/>
      <c r="D88" s="24"/>
      <c r="E88" s="25"/>
      <c r="F88" s="77"/>
      <c r="G88" s="75"/>
      <c r="H88" s="148" t="str">
        <f t="shared" ref="H88:H151" si="9">CONCATENATE(F88,G88)</f>
        <v/>
      </c>
      <c r="I88" s="174"/>
      <c r="J88" s="175" t="str">
        <f t="shared" si="5"/>
        <v/>
      </c>
      <c r="K88" s="76"/>
      <c r="L88" s="172"/>
      <c r="M88" s="153"/>
      <c r="N88" s="173" t="str">
        <f t="shared" si="6"/>
        <v/>
      </c>
      <c r="O88" s="152"/>
      <c r="P88" s="77"/>
      <c r="Q88" s="77"/>
      <c r="R88" s="77"/>
      <c r="S88" s="77"/>
      <c r="T88" s="38"/>
      <c r="U88" s="24"/>
      <c r="V88" t="str">
        <f t="shared" si="7"/>
        <v/>
      </c>
      <c r="W88" s="171" t="str">
        <f t="shared" si="8"/>
        <v>VIII.+4.</v>
      </c>
      <c r="X88" s="171" t="s">
        <v>58</v>
      </c>
      <c r="Y88" s="161" t="s">
        <v>19</v>
      </c>
      <c r="Z88" s="161" t="s">
        <v>183</v>
      </c>
    </row>
    <row r="89" spans="3:26" ht="45" customHeight="1" x14ac:dyDescent="0.2">
      <c r="C89" s="23"/>
      <c r="D89" s="24"/>
      <c r="E89" s="25"/>
      <c r="F89" s="77"/>
      <c r="G89" s="75"/>
      <c r="H89" s="148" t="str">
        <f t="shared" si="9"/>
        <v/>
      </c>
      <c r="I89" s="174"/>
      <c r="J89" s="175" t="str">
        <f t="shared" si="5"/>
        <v/>
      </c>
      <c r="K89" s="76"/>
      <c r="L89" s="172"/>
      <c r="M89" s="153"/>
      <c r="N89" s="173" t="str">
        <f t="shared" si="6"/>
        <v/>
      </c>
      <c r="O89" s="152"/>
      <c r="P89" s="77"/>
      <c r="Q89" s="77"/>
      <c r="R89" s="77"/>
      <c r="S89" s="77"/>
      <c r="T89" s="38"/>
      <c r="U89" s="24"/>
      <c r="V89" t="str">
        <f t="shared" si="7"/>
        <v/>
      </c>
      <c r="W89" s="171" t="str">
        <f t="shared" si="8"/>
        <v>IX.+1.</v>
      </c>
      <c r="X89" s="171" t="s">
        <v>59</v>
      </c>
      <c r="Y89" s="161" t="s">
        <v>15</v>
      </c>
      <c r="Z89" s="161" t="s">
        <v>207</v>
      </c>
    </row>
    <row r="90" spans="3:26" ht="45" customHeight="1" x14ac:dyDescent="0.2">
      <c r="C90" s="23"/>
      <c r="D90" s="24"/>
      <c r="E90" s="25"/>
      <c r="F90" s="77"/>
      <c r="G90" s="75"/>
      <c r="H90" s="148" t="str">
        <f t="shared" si="9"/>
        <v/>
      </c>
      <c r="I90" s="174"/>
      <c r="J90" s="175" t="str">
        <f t="shared" si="5"/>
        <v/>
      </c>
      <c r="K90" s="76"/>
      <c r="L90" s="172"/>
      <c r="M90" s="153"/>
      <c r="N90" s="173" t="str">
        <f t="shared" si="6"/>
        <v/>
      </c>
      <c r="O90" s="152"/>
      <c r="P90" s="77"/>
      <c r="Q90" s="77"/>
      <c r="R90" s="77"/>
      <c r="S90" s="77"/>
      <c r="T90" s="38"/>
      <c r="U90" s="24"/>
      <c r="V90" t="str">
        <f t="shared" si="7"/>
        <v/>
      </c>
      <c r="W90" s="171" t="str">
        <f t="shared" si="8"/>
        <v>IX.+2.</v>
      </c>
      <c r="X90" s="171" t="s">
        <v>59</v>
      </c>
      <c r="Y90" s="161" t="s">
        <v>17</v>
      </c>
      <c r="Z90" s="161" t="s">
        <v>208</v>
      </c>
    </row>
    <row r="91" spans="3:26" ht="45" customHeight="1" x14ac:dyDescent="0.2">
      <c r="C91" s="23"/>
      <c r="D91" s="24"/>
      <c r="E91" s="25"/>
      <c r="F91" s="77"/>
      <c r="G91" s="75"/>
      <c r="H91" s="148" t="str">
        <f t="shared" si="9"/>
        <v/>
      </c>
      <c r="I91" s="174"/>
      <c r="J91" s="175" t="str">
        <f t="shared" si="5"/>
        <v/>
      </c>
      <c r="K91" s="76"/>
      <c r="L91" s="172"/>
      <c r="M91" s="153"/>
      <c r="N91" s="173" t="str">
        <f t="shared" si="6"/>
        <v/>
      </c>
      <c r="O91" s="152"/>
      <c r="P91" s="77"/>
      <c r="Q91" s="77"/>
      <c r="R91" s="77"/>
      <c r="S91" s="77"/>
      <c r="T91" s="38"/>
      <c r="U91" s="24"/>
      <c r="V91" t="str">
        <f t="shared" si="7"/>
        <v/>
      </c>
      <c r="W91" s="171" t="str">
        <f t="shared" si="8"/>
        <v>IX.+3.</v>
      </c>
      <c r="X91" s="171" t="s">
        <v>59</v>
      </c>
      <c r="Y91" s="161" t="s">
        <v>18</v>
      </c>
      <c r="Z91" s="161" t="s">
        <v>209</v>
      </c>
    </row>
    <row r="92" spans="3:26" ht="45" customHeight="1" x14ac:dyDescent="0.2">
      <c r="C92" s="23"/>
      <c r="D92" s="24"/>
      <c r="E92" s="25"/>
      <c r="F92" s="77"/>
      <c r="G92" s="75"/>
      <c r="H92" s="148" t="str">
        <f t="shared" si="9"/>
        <v/>
      </c>
      <c r="I92" s="174"/>
      <c r="J92" s="175" t="str">
        <f t="shared" si="5"/>
        <v/>
      </c>
      <c r="K92" s="76"/>
      <c r="L92" s="172"/>
      <c r="M92" s="153"/>
      <c r="N92" s="173" t="str">
        <f t="shared" si="6"/>
        <v/>
      </c>
      <c r="O92" s="152"/>
      <c r="P92" s="77"/>
      <c r="Q92" s="77"/>
      <c r="R92" s="77"/>
      <c r="S92" s="77"/>
      <c r="T92" s="38"/>
      <c r="U92" s="24"/>
      <c r="V92" t="str">
        <f t="shared" si="7"/>
        <v/>
      </c>
      <c r="W92" s="171" t="str">
        <f t="shared" si="8"/>
        <v>IX.+4.</v>
      </c>
      <c r="X92" s="171" t="s">
        <v>59</v>
      </c>
      <c r="Y92" s="161" t="s">
        <v>19</v>
      </c>
      <c r="Z92" s="161" t="s">
        <v>82</v>
      </c>
    </row>
    <row r="93" spans="3:26" ht="45" customHeight="1" x14ac:dyDescent="0.2">
      <c r="C93" s="23"/>
      <c r="D93" s="24"/>
      <c r="E93" s="25"/>
      <c r="F93" s="77"/>
      <c r="G93" s="75"/>
      <c r="H93" s="148" t="str">
        <f t="shared" si="9"/>
        <v/>
      </c>
      <c r="I93" s="174"/>
      <c r="J93" s="175" t="str">
        <f t="shared" si="5"/>
        <v/>
      </c>
      <c r="K93" s="76"/>
      <c r="L93" s="172"/>
      <c r="M93" s="153"/>
      <c r="N93" s="173" t="str">
        <f t="shared" si="6"/>
        <v/>
      </c>
      <c r="O93" s="152"/>
      <c r="P93" s="77"/>
      <c r="Q93" s="77"/>
      <c r="R93" s="77"/>
      <c r="S93" s="77"/>
      <c r="T93" s="38"/>
      <c r="U93" s="24"/>
      <c r="V93" t="str">
        <f t="shared" si="7"/>
        <v/>
      </c>
      <c r="W93" s="171" t="str">
        <f t="shared" si="8"/>
        <v>IX.+5.</v>
      </c>
      <c r="X93" s="171" t="s">
        <v>59</v>
      </c>
      <c r="Y93" s="161" t="s">
        <v>20</v>
      </c>
      <c r="Z93" s="161" t="s">
        <v>83</v>
      </c>
    </row>
    <row r="94" spans="3:26" ht="45" customHeight="1" x14ac:dyDescent="0.2">
      <c r="C94" s="23"/>
      <c r="D94" s="24"/>
      <c r="E94" s="25"/>
      <c r="F94" s="77"/>
      <c r="G94" s="75"/>
      <c r="H94" s="148" t="str">
        <f t="shared" si="9"/>
        <v/>
      </c>
      <c r="I94" s="174"/>
      <c r="J94" s="175" t="str">
        <f t="shared" si="5"/>
        <v/>
      </c>
      <c r="K94" s="76"/>
      <c r="L94" s="172"/>
      <c r="M94" s="153"/>
      <c r="N94" s="173" t="str">
        <f t="shared" si="6"/>
        <v/>
      </c>
      <c r="O94" s="152"/>
      <c r="P94" s="77"/>
      <c r="Q94" s="77"/>
      <c r="R94" s="77"/>
      <c r="S94" s="77"/>
      <c r="T94" s="38"/>
      <c r="U94" s="24"/>
      <c r="V94" t="str">
        <f t="shared" si="7"/>
        <v/>
      </c>
      <c r="W94" s="171" t="str">
        <f t="shared" si="8"/>
        <v>IX.+6.</v>
      </c>
      <c r="X94" s="171" t="s">
        <v>59</v>
      </c>
      <c r="Y94" s="161" t="s">
        <v>21</v>
      </c>
      <c r="Z94" s="161" t="s">
        <v>210</v>
      </c>
    </row>
    <row r="95" spans="3:26" ht="45" customHeight="1" x14ac:dyDescent="0.2">
      <c r="C95" s="23"/>
      <c r="D95" s="24"/>
      <c r="E95" s="25"/>
      <c r="F95" s="77"/>
      <c r="G95" s="75"/>
      <c r="H95" s="148" t="str">
        <f t="shared" si="9"/>
        <v/>
      </c>
      <c r="I95" s="174"/>
      <c r="J95" s="175" t="str">
        <f t="shared" si="5"/>
        <v/>
      </c>
      <c r="K95" s="76"/>
      <c r="L95" s="172"/>
      <c r="M95" s="153"/>
      <c r="N95" s="173" t="str">
        <f t="shared" si="6"/>
        <v/>
      </c>
      <c r="O95" s="152"/>
      <c r="P95" s="77"/>
      <c r="Q95" s="77"/>
      <c r="R95" s="77"/>
      <c r="S95" s="77"/>
      <c r="T95" s="38"/>
      <c r="U95" s="24"/>
      <c r="V95" t="str">
        <f t="shared" si="7"/>
        <v/>
      </c>
      <c r="W95" s="171" t="str">
        <f t="shared" si="8"/>
        <v>IX.+7.</v>
      </c>
      <c r="X95" s="171" t="s">
        <v>59</v>
      </c>
      <c r="Y95" s="161" t="s">
        <v>22</v>
      </c>
      <c r="Z95" s="161" t="s">
        <v>211</v>
      </c>
    </row>
    <row r="96" spans="3:26" ht="45" customHeight="1" x14ac:dyDescent="0.2">
      <c r="C96" s="23"/>
      <c r="D96" s="24"/>
      <c r="E96" s="25"/>
      <c r="F96" s="77"/>
      <c r="G96" s="75"/>
      <c r="H96" s="148" t="str">
        <f t="shared" si="9"/>
        <v/>
      </c>
      <c r="I96" s="174"/>
      <c r="J96" s="175" t="str">
        <f t="shared" si="5"/>
        <v/>
      </c>
      <c r="K96" s="76"/>
      <c r="L96" s="172"/>
      <c r="M96" s="153"/>
      <c r="N96" s="173" t="str">
        <f t="shared" si="6"/>
        <v/>
      </c>
      <c r="O96" s="152"/>
      <c r="P96" s="77"/>
      <c r="Q96" s="77"/>
      <c r="R96" s="77"/>
      <c r="S96" s="77"/>
      <c r="T96" s="38"/>
      <c r="U96" s="24"/>
      <c r="V96" t="str">
        <f t="shared" si="7"/>
        <v/>
      </c>
      <c r="W96" s="171" t="str">
        <f t="shared" si="8"/>
        <v>IX.+8.</v>
      </c>
      <c r="X96" s="171" t="s">
        <v>59</v>
      </c>
      <c r="Y96" s="161" t="s">
        <v>24</v>
      </c>
      <c r="Z96" s="161" t="s">
        <v>212</v>
      </c>
    </row>
    <row r="97" spans="3:26" ht="45" customHeight="1" x14ac:dyDescent="0.2">
      <c r="C97" s="23"/>
      <c r="D97" s="24"/>
      <c r="E97" s="25"/>
      <c r="F97" s="77"/>
      <c r="G97" s="75"/>
      <c r="H97" s="148" t="str">
        <f t="shared" si="9"/>
        <v/>
      </c>
      <c r="I97" s="174"/>
      <c r="J97" s="175" t="str">
        <f t="shared" si="5"/>
        <v/>
      </c>
      <c r="K97" s="76"/>
      <c r="L97" s="172"/>
      <c r="M97" s="153"/>
      <c r="N97" s="173" t="str">
        <f t="shared" si="6"/>
        <v/>
      </c>
      <c r="O97" s="152"/>
      <c r="P97" s="77"/>
      <c r="Q97" s="77"/>
      <c r="R97" s="77"/>
      <c r="S97" s="77"/>
      <c r="T97" s="38"/>
      <c r="U97" s="24"/>
      <c r="V97" t="str">
        <f t="shared" si="7"/>
        <v/>
      </c>
      <c r="W97" s="171" t="str">
        <f t="shared" si="8"/>
        <v>IX.+9.</v>
      </c>
      <c r="X97" s="171" t="s">
        <v>59</v>
      </c>
      <c r="Y97" s="161" t="s">
        <v>25</v>
      </c>
      <c r="Z97" s="161" t="s">
        <v>181</v>
      </c>
    </row>
    <row r="98" spans="3:26" ht="45" customHeight="1" x14ac:dyDescent="0.2">
      <c r="C98" s="23"/>
      <c r="D98" s="24"/>
      <c r="E98" s="25"/>
      <c r="F98" s="77"/>
      <c r="G98" s="75"/>
      <c r="H98" s="148" t="str">
        <f t="shared" si="9"/>
        <v/>
      </c>
      <c r="I98" s="174"/>
      <c r="J98" s="175" t="str">
        <f t="shared" si="5"/>
        <v/>
      </c>
      <c r="K98" s="76"/>
      <c r="L98" s="172"/>
      <c r="M98" s="153"/>
      <c r="N98" s="173" t="str">
        <f t="shared" si="6"/>
        <v/>
      </c>
      <c r="O98" s="152"/>
      <c r="P98" s="77"/>
      <c r="Q98" s="77"/>
      <c r="R98" s="77"/>
      <c r="S98" s="77"/>
      <c r="T98" s="38"/>
      <c r="U98" s="24"/>
      <c r="V98" t="str">
        <f t="shared" si="7"/>
        <v/>
      </c>
      <c r="W98" s="171" t="str">
        <f t="shared" si="8"/>
        <v>IX.+10.</v>
      </c>
      <c r="X98" s="171" t="s">
        <v>59</v>
      </c>
      <c r="Y98" s="161" t="s">
        <v>26</v>
      </c>
      <c r="Z98" s="161" t="s">
        <v>183</v>
      </c>
    </row>
    <row r="99" spans="3:26" ht="45" customHeight="1" x14ac:dyDescent="0.2">
      <c r="C99" s="23"/>
      <c r="D99" s="24"/>
      <c r="E99" s="25"/>
      <c r="F99" s="77"/>
      <c r="G99" s="75"/>
      <c r="H99" s="148" t="str">
        <f t="shared" si="9"/>
        <v/>
      </c>
      <c r="I99" s="174"/>
      <c r="J99" s="175" t="str">
        <f t="shared" si="5"/>
        <v/>
      </c>
      <c r="K99" s="76"/>
      <c r="L99" s="172"/>
      <c r="M99" s="153"/>
      <c r="N99" s="173" t="str">
        <f t="shared" si="6"/>
        <v/>
      </c>
      <c r="O99" s="152"/>
      <c r="P99" s="77"/>
      <c r="Q99" s="77"/>
      <c r="R99" s="77"/>
      <c r="S99" s="77"/>
      <c r="T99" s="38"/>
      <c r="U99" s="24"/>
      <c r="V99" t="str">
        <f t="shared" si="7"/>
        <v/>
      </c>
      <c r="W99" s="171" t="str">
        <f t="shared" si="8"/>
        <v>X.+1.</v>
      </c>
      <c r="X99" s="171" t="s">
        <v>60</v>
      </c>
      <c r="Y99" s="29" t="s">
        <v>15</v>
      </c>
      <c r="Z99" s="29" t="s">
        <v>51</v>
      </c>
    </row>
    <row r="100" spans="3:26" ht="45" customHeight="1" x14ac:dyDescent="0.2">
      <c r="C100" s="23"/>
      <c r="D100" s="24"/>
      <c r="E100" s="25"/>
      <c r="F100" s="77"/>
      <c r="G100" s="75"/>
      <c r="H100" s="148" t="str">
        <f t="shared" si="9"/>
        <v/>
      </c>
      <c r="I100" s="174"/>
      <c r="J100" s="175" t="str">
        <f t="shared" si="5"/>
        <v/>
      </c>
      <c r="K100" s="76"/>
      <c r="L100" s="172"/>
      <c r="M100" s="153"/>
      <c r="N100" s="173" t="str">
        <f t="shared" si="6"/>
        <v/>
      </c>
      <c r="O100" s="152"/>
      <c r="P100" s="77"/>
      <c r="Q100" s="77"/>
      <c r="R100" s="77"/>
      <c r="S100" s="77"/>
      <c r="T100" s="38"/>
      <c r="U100" s="24"/>
      <c r="V100" t="str">
        <f t="shared" si="7"/>
        <v/>
      </c>
      <c r="W100" s="171" t="str">
        <f t="shared" si="8"/>
        <v>XI.+1.</v>
      </c>
      <c r="X100" s="171" t="s">
        <v>61</v>
      </c>
      <c r="Y100" s="29" t="s">
        <v>15</v>
      </c>
      <c r="Z100" s="29" t="s">
        <v>214</v>
      </c>
    </row>
    <row r="101" spans="3:26" ht="45" customHeight="1" x14ac:dyDescent="0.2">
      <c r="C101" s="23"/>
      <c r="D101" s="24"/>
      <c r="E101" s="25"/>
      <c r="F101" s="77"/>
      <c r="G101" s="75"/>
      <c r="H101" s="148" t="str">
        <f t="shared" si="9"/>
        <v/>
      </c>
      <c r="I101" s="174"/>
      <c r="J101" s="175" t="str">
        <f t="shared" si="5"/>
        <v/>
      </c>
      <c r="K101" s="76"/>
      <c r="L101" s="172"/>
      <c r="M101" s="153"/>
      <c r="N101" s="173" t="str">
        <f t="shared" si="6"/>
        <v/>
      </c>
      <c r="O101" s="152"/>
      <c r="P101" s="77"/>
      <c r="Q101" s="77"/>
      <c r="R101" s="77"/>
      <c r="S101" s="77"/>
      <c r="T101" s="38"/>
      <c r="U101" s="24"/>
      <c r="V101" t="str">
        <f t="shared" si="7"/>
        <v/>
      </c>
      <c r="W101" s="171" t="str">
        <f t="shared" si="8"/>
        <v>XII.+1.</v>
      </c>
      <c r="X101" s="171" t="s">
        <v>62</v>
      </c>
      <c r="Y101" s="29" t="s">
        <v>15</v>
      </c>
      <c r="Z101" s="29" t="s">
        <v>214</v>
      </c>
    </row>
    <row r="102" spans="3:26" ht="45" customHeight="1" x14ac:dyDescent="0.2">
      <c r="C102" s="23"/>
      <c r="D102" s="24"/>
      <c r="E102" s="25"/>
      <c r="F102" s="77"/>
      <c r="G102" s="75"/>
      <c r="H102" s="148" t="str">
        <f t="shared" si="9"/>
        <v/>
      </c>
      <c r="I102" s="174"/>
      <c r="J102" s="175" t="str">
        <f t="shared" si="5"/>
        <v/>
      </c>
      <c r="K102" s="76"/>
      <c r="L102" s="172"/>
      <c r="M102" s="153"/>
      <c r="N102" s="173" t="str">
        <f t="shared" si="6"/>
        <v/>
      </c>
      <c r="O102" s="152"/>
      <c r="P102" s="77"/>
      <c r="Q102" s="77"/>
      <c r="R102" s="77"/>
      <c r="S102" s="77"/>
      <c r="T102" s="38"/>
      <c r="U102" s="24"/>
      <c r="V102" t="str">
        <f t="shared" si="7"/>
        <v/>
      </c>
      <c r="W102" s="171" t="str">
        <f t="shared" si="8"/>
        <v>XIII.+1.</v>
      </c>
      <c r="X102" s="171" t="s">
        <v>63</v>
      </c>
      <c r="Y102" s="29" t="s">
        <v>15</v>
      </c>
      <c r="Z102" s="29" t="s">
        <v>215</v>
      </c>
    </row>
    <row r="103" spans="3:26" ht="45" customHeight="1" x14ac:dyDescent="0.2">
      <c r="C103" s="23"/>
      <c r="D103" s="24"/>
      <c r="E103" s="25"/>
      <c r="F103" s="77"/>
      <c r="G103" s="75"/>
      <c r="H103" s="148" t="str">
        <f t="shared" si="9"/>
        <v/>
      </c>
      <c r="I103" s="174"/>
      <c r="J103" s="175" t="str">
        <f t="shared" si="5"/>
        <v/>
      </c>
      <c r="K103" s="76"/>
      <c r="L103" s="172"/>
      <c r="M103" s="153"/>
      <c r="N103" s="173" t="str">
        <f t="shared" si="6"/>
        <v/>
      </c>
      <c r="O103" s="152"/>
      <c r="P103" s="77"/>
      <c r="Q103" s="77"/>
      <c r="R103" s="77"/>
      <c r="S103" s="77"/>
      <c r="T103" s="38"/>
      <c r="U103" s="24"/>
      <c r="V103" t="str">
        <f t="shared" si="7"/>
        <v/>
      </c>
      <c r="W103" s="171" t="str">
        <f t="shared" si="8"/>
        <v>XIV.+1.</v>
      </c>
      <c r="X103" s="171" t="s">
        <v>64</v>
      </c>
      <c r="Y103" s="29" t="s">
        <v>15</v>
      </c>
      <c r="Z103" s="29" t="s">
        <v>216</v>
      </c>
    </row>
    <row r="104" spans="3:26" ht="45" customHeight="1" x14ac:dyDescent="0.2">
      <c r="C104" s="23"/>
      <c r="D104" s="24"/>
      <c r="E104" s="25"/>
      <c r="F104" s="77"/>
      <c r="G104" s="75"/>
      <c r="H104" s="148" t="str">
        <f t="shared" si="9"/>
        <v/>
      </c>
      <c r="I104" s="174"/>
      <c r="J104" s="175" t="str">
        <f t="shared" si="5"/>
        <v/>
      </c>
      <c r="K104" s="76"/>
      <c r="L104" s="172"/>
      <c r="M104" s="153"/>
      <c r="N104" s="173" t="str">
        <f t="shared" si="6"/>
        <v/>
      </c>
      <c r="O104" s="152"/>
      <c r="P104" s="77"/>
      <c r="Q104" s="77"/>
      <c r="R104" s="77"/>
      <c r="S104" s="77"/>
      <c r="T104" s="38"/>
      <c r="U104" s="24"/>
      <c r="V104" t="str">
        <f t="shared" si="7"/>
        <v/>
      </c>
      <c r="W104" s="171" t="str">
        <f t="shared" si="8"/>
        <v>XV.+1.</v>
      </c>
      <c r="X104" s="171" t="s">
        <v>65</v>
      </c>
      <c r="Y104" s="29" t="s">
        <v>15</v>
      </c>
      <c r="Z104" s="29" t="s">
        <v>217</v>
      </c>
    </row>
    <row r="105" spans="3:26" ht="45" customHeight="1" x14ac:dyDescent="0.2">
      <c r="C105" s="23"/>
      <c r="D105" s="24"/>
      <c r="E105" s="25"/>
      <c r="F105" s="77"/>
      <c r="G105" s="75"/>
      <c r="H105" s="148" t="str">
        <f t="shared" si="9"/>
        <v/>
      </c>
      <c r="I105" s="174"/>
      <c r="J105" s="175" t="str">
        <f t="shared" si="5"/>
        <v/>
      </c>
      <c r="K105" s="76"/>
      <c r="L105" s="172"/>
      <c r="M105" s="153"/>
      <c r="N105" s="173" t="str">
        <f t="shared" si="6"/>
        <v/>
      </c>
      <c r="O105" s="152"/>
      <c r="P105" s="77"/>
      <c r="Q105" s="77"/>
      <c r="R105" s="77"/>
      <c r="S105" s="77"/>
      <c r="T105" s="38"/>
      <c r="U105" s="24"/>
      <c r="V105" t="str">
        <f t="shared" si="7"/>
        <v/>
      </c>
      <c r="W105" s="171" t="str">
        <f t="shared" si="8"/>
        <v>XV.+2.</v>
      </c>
      <c r="X105" s="171" t="s">
        <v>65</v>
      </c>
      <c r="Y105" s="29" t="s">
        <v>17</v>
      </c>
      <c r="Z105" s="29" t="s">
        <v>49</v>
      </c>
    </row>
    <row r="106" spans="3:26" ht="45" customHeight="1" x14ac:dyDescent="0.2">
      <c r="C106" s="23"/>
      <c r="D106" s="24"/>
      <c r="E106" s="25"/>
      <c r="F106" s="77"/>
      <c r="G106" s="75"/>
      <c r="H106" s="148" t="str">
        <f t="shared" si="9"/>
        <v/>
      </c>
      <c r="I106" s="174"/>
      <c r="J106" s="175" t="str">
        <f t="shared" si="5"/>
        <v/>
      </c>
      <c r="K106" s="76"/>
      <c r="L106" s="172"/>
      <c r="M106" s="153"/>
      <c r="N106" s="173" t="str">
        <f t="shared" si="6"/>
        <v/>
      </c>
      <c r="O106" s="152"/>
      <c r="P106" s="77"/>
      <c r="Q106" s="77"/>
      <c r="R106" s="77"/>
      <c r="S106" s="77"/>
      <c r="T106" s="38"/>
      <c r="U106" s="24"/>
      <c r="V106" t="str">
        <f t="shared" si="7"/>
        <v/>
      </c>
      <c r="W106" s="171" t="str">
        <f>X106&amp;"+"&amp;Y106</f>
        <v>XV.+3.</v>
      </c>
      <c r="X106" s="171" t="s">
        <v>65</v>
      </c>
      <c r="Y106" s="29" t="s">
        <v>18</v>
      </c>
      <c r="Z106" s="29" t="s">
        <v>181</v>
      </c>
    </row>
    <row r="107" spans="3:26" ht="45" customHeight="1" x14ac:dyDescent="0.2">
      <c r="C107" s="23"/>
      <c r="D107" s="24"/>
      <c r="E107" s="25"/>
      <c r="F107" s="77"/>
      <c r="G107" s="75"/>
      <c r="H107" s="148" t="str">
        <f t="shared" si="9"/>
        <v/>
      </c>
      <c r="I107" s="174"/>
      <c r="J107" s="175" t="str">
        <f t="shared" si="5"/>
        <v/>
      </c>
      <c r="K107" s="76"/>
      <c r="L107" s="172"/>
      <c r="M107" s="153"/>
      <c r="N107" s="173" t="str">
        <f t="shared" si="6"/>
        <v/>
      </c>
      <c r="O107" s="152"/>
      <c r="P107" s="77"/>
      <c r="Q107" s="77"/>
      <c r="R107" s="77"/>
      <c r="S107" s="77"/>
      <c r="T107" s="38"/>
      <c r="U107" s="24"/>
      <c r="V107" t="str">
        <f t="shared" si="7"/>
        <v/>
      </c>
    </row>
    <row r="108" spans="3:26" ht="45" customHeight="1" x14ac:dyDescent="0.2">
      <c r="C108" s="23"/>
      <c r="D108" s="24"/>
      <c r="E108" s="25"/>
      <c r="F108" s="77"/>
      <c r="G108" s="75"/>
      <c r="H108" s="148" t="str">
        <f t="shared" si="9"/>
        <v/>
      </c>
      <c r="I108" s="174"/>
      <c r="J108" s="175" t="str">
        <f t="shared" si="5"/>
        <v/>
      </c>
      <c r="K108" s="76"/>
      <c r="L108" s="172"/>
      <c r="M108" s="153"/>
      <c r="N108" s="173" t="str">
        <f t="shared" si="6"/>
        <v/>
      </c>
      <c r="O108" s="152"/>
      <c r="P108" s="77"/>
      <c r="Q108" s="77"/>
      <c r="R108" s="77"/>
      <c r="S108" s="77"/>
      <c r="T108" s="38"/>
      <c r="U108" s="24"/>
      <c r="V108" t="str">
        <f t="shared" si="7"/>
        <v/>
      </c>
    </row>
    <row r="109" spans="3:26" ht="45" customHeight="1" x14ac:dyDescent="0.2">
      <c r="C109" s="23"/>
      <c r="D109" s="24"/>
      <c r="E109" s="25"/>
      <c r="F109" s="77"/>
      <c r="G109" s="75"/>
      <c r="H109" s="148" t="str">
        <f t="shared" si="9"/>
        <v/>
      </c>
      <c r="I109" s="174"/>
      <c r="J109" s="175" t="str">
        <f t="shared" si="5"/>
        <v/>
      </c>
      <c r="K109" s="76"/>
      <c r="L109" s="172"/>
      <c r="M109" s="153"/>
      <c r="N109" s="173" t="str">
        <f t="shared" si="6"/>
        <v/>
      </c>
      <c r="O109" s="152"/>
      <c r="P109" s="77"/>
      <c r="Q109" s="77"/>
      <c r="R109" s="77"/>
      <c r="S109" s="77"/>
      <c r="T109" s="38"/>
      <c r="U109" s="24"/>
      <c r="V109" t="str">
        <f t="shared" si="7"/>
        <v/>
      </c>
    </row>
    <row r="110" spans="3:26" ht="45" customHeight="1" x14ac:dyDescent="0.2">
      <c r="C110" s="23"/>
      <c r="D110" s="24"/>
      <c r="E110" s="25"/>
      <c r="F110" s="77"/>
      <c r="G110" s="75"/>
      <c r="H110" s="148" t="str">
        <f t="shared" si="9"/>
        <v/>
      </c>
      <c r="I110" s="174"/>
      <c r="J110" s="175" t="str">
        <f t="shared" si="5"/>
        <v/>
      </c>
      <c r="K110" s="76"/>
      <c r="L110" s="172"/>
      <c r="M110" s="153"/>
      <c r="N110" s="173" t="str">
        <f t="shared" si="6"/>
        <v/>
      </c>
      <c r="O110" s="152"/>
      <c r="P110" s="77"/>
      <c r="Q110" s="77"/>
      <c r="R110" s="77"/>
      <c r="S110" s="77"/>
      <c r="T110" s="38"/>
      <c r="U110" s="24"/>
      <c r="V110" t="str">
        <f t="shared" si="7"/>
        <v/>
      </c>
    </row>
    <row r="111" spans="3:26" ht="45" customHeight="1" x14ac:dyDescent="0.2">
      <c r="C111" s="23"/>
      <c r="D111" s="24"/>
      <c r="E111" s="25"/>
      <c r="F111" s="77"/>
      <c r="G111" s="75"/>
      <c r="H111" s="148" t="str">
        <f t="shared" si="9"/>
        <v/>
      </c>
      <c r="I111" s="174"/>
      <c r="J111" s="175" t="str">
        <f t="shared" si="5"/>
        <v/>
      </c>
      <c r="K111" s="76"/>
      <c r="L111" s="172"/>
      <c r="M111" s="153"/>
      <c r="N111" s="173" t="str">
        <f t="shared" si="6"/>
        <v/>
      </c>
      <c r="O111" s="152"/>
      <c r="P111" s="77"/>
      <c r="Q111" s="77"/>
      <c r="R111" s="77"/>
      <c r="S111" s="77"/>
      <c r="T111" s="38"/>
      <c r="U111" s="24"/>
      <c r="V111" t="str">
        <f t="shared" si="7"/>
        <v/>
      </c>
    </row>
    <row r="112" spans="3:26" ht="45" customHeight="1" x14ac:dyDescent="0.2">
      <c r="C112" s="23"/>
      <c r="D112" s="24"/>
      <c r="E112" s="25"/>
      <c r="F112" s="77"/>
      <c r="G112" s="75"/>
      <c r="H112" s="148" t="str">
        <f t="shared" si="9"/>
        <v/>
      </c>
      <c r="I112" s="174"/>
      <c r="J112" s="175" t="str">
        <f t="shared" si="5"/>
        <v/>
      </c>
      <c r="K112" s="76"/>
      <c r="L112" s="172"/>
      <c r="M112" s="153"/>
      <c r="N112" s="173" t="str">
        <f t="shared" si="6"/>
        <v/>
      </c>
      <c r="O112" s="152"/>
      <c r="P112" s="77"/>
      <c r="Q112" s="77"/>
      <c r="R112" s="77"/>
      <c r="S112" s="77"/>
      <c r="T112" s="38"/>
      <c r="U112" s="24"/>
      <c r="V112" t="str">
        <f t="shared" si="7"/>
        <v/>
      </c>
    </row>
    <row r="113" spans="3:22" ht="45" customHeight="1" x14ac:dyDescent="0.2">
      <c r="C113" s="23"/>
      <c r="D113" s="24"/>
      <c r="E113" s="25"/>
      <c r="F113" s="77"/>
      <c r="G113" s="75"/>
      <c r="H113" s="148" t="str">
        <f t="shared" si="9"/>
        <v/>
      </c>
      <c r="I113" s="174"/>
      <c r="J113" s="175" t="str">
        <f t="shared" si="5"/>
        <v/>
      </c>
      <c r="K113" s="76"/>
      <c r="L113" s="172"/>
      <c r="M113" s="153"/>
      <c r="N113" s="173" t="str">
        <f t="shared" si="6"/>
        <v/>
      </c>
      <c r="O113" s="152"/>
      <c r="P113" s="77"/>
      <c r="Q113" s="77"/>
      <c r="R113" s="77"/>
      <c r="S113" s="77"/>
      <c r="T113" s="38"/>
      <c r="U113" s="24"/>
      <c r="V113" t="str">
        <f t="shared" si="7"/>
        <v/>
      </c>
    </row>
    <row r="114" spans="3:22" ht="45" customHeight="1" x14ac:dyDescent="0.2">
      <c r="C114" s="23"/>
      <c r="D114" s="24"/>
      <c r="E114" s="25"/>
      <c r="F114" s="77"/>
      <c r="G114" s="75"/>
      <c r="H114" s="148" t="str">
        <f t="shared" si="9"/>
        <v/>
      </c>
      <c r="I114" s="174"/>
      <c r="J114" s="175" t="str">
        <f t="shared" si="5"/>
        <v/>
      </c>
      <c r="K114" s="76"/>
      <c r="L114" s="172"/>
      <c r="M114" s="153"/>
      <c r="N114" s="173" t="str">
        <f t="shared" si="6"/>
        <v/>
      </c>
      <c r="O114" s="152"/>
      <c r="P114" s="77"/>
      <c r="Q114" s="77"/>
      <c r="R114" s="77"/>
      <c r="S114" s="77"/>
      <c r="T114" s="38"/>
      <c r="U114" s="24"/>
      <c r="V114" t="str">
        <f t="shared" si="7"/>
        <v/>
      </c>
    </row>
    <row r="115" spans="3:22" ht="45" customHeight="1" x14ac:dyDescent="0.2">
      <c r="C115" s="23"/>
      <c r="D115" s="24"/>
      <c r="E115" s="25"/>
      <c r="F115" s="77"/>
      <c r="G115" s="75"/>
      <c r="H115" s="148" t="str">
        <f t="shared" si="9"/>
        <v/>
      </c>
      <c r="I115" s="174"/>
      <c r="J115" s="175" t="str">
        <f t="shared" si="5"/>
        <v/>
      </c>
      <c r="K115" s="76"/>
      <c r="L115" s="172"/>
      <c r="M115" s="153"/>
      <c r="N115" s="173" t="str">
        <f t="shared" si="6"/>
        <v/>
      </c>
      <c r="O115" s="152"/>
      <c r="P115" s="77"/>
      <c r="Q115" s="77"/>
      <c r="R115" s="77"/>
      <c r="S115" s="77"/>
      <c r="T115" s="38"/>
      <c r="U115" s="24"/>
      <c r="V115" t="str">
        <f t="shared" si="7"/>
        <v/>
      </c>
    </row>
    <row r="116" spans="3:22" ht="45" customHeight="1" x14ac:dyDescent="0.2">
      <c r="C116" s="23"/>
      <c r="D116" s="24"/>
      <c r="E116" s="25"/>
      <c r="F116" s="77"/>
      <c r="G116" s="75"/>
      <c r="H116" s="148" t="str">
        <f t="shared" si="9"/>
        <v/>
      </c>
      <c r="I116" s="174"/>
      <c r="J116" s="175" t="str">
        <f t="shared" si="5"/>
        <v/>
      </c>
      <c r="K116" s="76"/>
      <c r="L116" s="172"/>
      <c r="M116" s="153"/>
      <c r="N116" s="173" t="str">
        <f t="shared" si="6"/>
        <v/>
      </c>
      <c r="O116" s="152"/>
      <c r="P116" s="77"/>
      <c r="Q116" s="77"/>
      <c r="R116" s="77"/>
      <c r="S116" s="77"/>
      <c r="T116" s="38"/>
      <c r="U116" s="24"/>
      <c r="V116" t="str">
        <f t="shared" si="7"/>
        <v/>
      </c>
    </row>
    <row r="117" spans="3:22" ht="45" customHeight="1" x14ac:dyDescent="0.2">
      <c r="C117" s="23"/>
      <c r="D117" s="24"/>
      <c r="E117" s="25"/>
      <c r="F117" s="77"/>
      <c r="G117" s="75"/>
      <c r="H117" s="148" t="str">
        <f t="shared" si="9"/>
        <v/>
      </c>
      <c r="I117" s="174"/>
      <c r="J117" s="175" t="str">
        <f t="shared" si="5"/>
        <v/>
      </c>
      <c r="K117" s="76"/>
      <c r="L117" s="172"/>
      <c r="M117" s="153"/>
      <c r="N117" s="173" t="str">
        <f t="shared" si="6"/>
        <v/>
      </c>
      <c r="O117" s="152"/>
      <c r="P117" s="77"/>
      <c r="Q117" s="77"/>
      <c r="R117" s="77"/>
      <c r="S117" s="77"/>
      <c r="T117" s="38"/>
      <c r="U117" s="24"/>
      <c r="V117" t="str">
        <f t="shared" si="7"/>
        <v/>
      </c>
    </row>
    <row r="118" spans="3:22" ht="45" customHeight="1" x14ac:dyDescent="0.2">
      <c r="C118" s="23"/>
      <c r="D118" s="24"/>
      <c r="E118" s="25"/>
      <c r="F118" s="77"/>
      <c r="G118" s="75"/>
      <c r="H118" s="148" t="str">
        <f t="shared" si="9"/>
        <v/>
      </c>
      <c r="I118" s="174"/>
      <c r="J118" s="175" t="str">
        <f t="shared" si="5"/>
        <v/>
      </c>
      <c r="K118" s="76"/>
      <c r="L118" s="172"/>
      <c r="M118" s="153"/>
      <c r="N118" s="173" t="str">
        <f t="shared" si="6"/>
        <v/>
      </c>
      <c r="O118" s="152"/>
      <c r="P118" s="77"/>
      <c r="Q118" s="77"/>
      <c r="R118" s="77"/>
      <c r="S118" s="77"/>
      <c r="T118" s="38"/>
      <c r="U118" s="24"/>
      <c r="V118" t="str">
        <f t="shared" si="7"/>
        <v/>
      </c>
    </row>
    <row r="119" spans="3:22" ht="45" customHeight="1" x14ac:dyDescent="0.2">
      <c r="C119" s="23"/>
      <c r="D119" s="24"/>
      <c r="E119" s="25"/>
      <c r="F119" s="77"/>
      <c r="G119" s="75"/>
      <c r="H119" s="148" t="str">
        <f t="shared" si="9"/>
        <v/>
      </c>
      <c r="I119" s="174"/>
      <c r="J119" s="175" t="str">
        <f t="shared" si="5"/>
        <v/>
      </c>
      <c r="K119" s="76"/>
      <c r="L119" s="172"/>
      <c r="M119" s="153"/>
      <c r="N119" s="173" t="str">
        <f t="shared" si="6"/>
        <v/>
      </c>
      <c r="O119" s="152"/>
      <c r="P119" s="77"/>
      <c r="Q119" s="77"/>
      <c r="R119" s="77"/>
      <c r="S119" s="77"/>
      <c r="T119" s="38"/>
      <c r="U119" s="24"/>
      <c r="V119" t="str">
        <f t="shared" si="7"/>
        <v/>
      </c>
    </row>
    <row r="120" spans="3:22" ht="45" customHeight="1" x14ac:dyDescent="0.2">
      <c r="C120" s="23"/>
      <c r="D120" s="24"/>
      <c r="E120" s="25"/>
      <c r="F120" s="77"/>
      <c r="G120" s="75"/>
      <c r="H120" s="148" t="str">
        <f t="shared" si="9"/>
        <v/>
      </c>
      <c r="I120" s="174"/>
      <c r="J120" s="175" t="str">
        <f t="shared" si="5"/>
        <v/>
      </c>
      <c r="K120" s="76"/>
      <c r="L120" s="172"/>
      <c r="M120" s="153"/>
      <c r="N120" s="173" t="str">
        <f t="shared" si="6"/>
        <v/>
      </c>
      <c r="O120" s="152"/>
      <c r="P120" s="77"/>
      <c r="Q120" s="77"/>
      <c r="R120" s="77"/>
      <c r="S120" s="77"/>
      <c r="T120" s="38"/>
      <c r="U120" s="24"/>
      <c r="V120" t="str">
        <f t="shared" si="7"/>
        <v/>
      </c>
    </row>
    <row r="121" spans="3:22" ht="45" customHeight="1" x14ac:dyDescent="0.2">
      <c r="C121" s="23"/>
      <c r="D121" s="24"/>
      <c r="E121" s="25"/>
      <c r="F121" s="77"/>
      <c r="G121" s="75"/>
      <c r="H121" s="148" t="str">
        <f t="shared" si="9"/>
        <v/>
      </c>
      <c r="I121" s="174"/>
      <c r="J121" s="175" t="str">
        <f t="shared" si="5"/>
        <v/>
      </c>
      <c r="K121" s="76"/>
      <c r="L121" s="172"/>
      <c r="M121" s="153"/>
      <c r="N121" s="173" t="str">
        <f t="shared" si="6"/>
        <v/>
      </c>
      <c r="O121" s="152"/>
      <c r="P121" s="77"/>
      <c r="Q121" s="77"/>
      <c r="R121" s="77"/>
      <c r="S121" s="77"/>
      <c r="T121" s="38"/>
      <c r="U121" s="24"/>
      <c r="V121" t="str">
        <f t="shared" si="7"/>
        <v/>
      </c>
    </row>
    <row r="122" spans="3:22" ht="45" customHeight="1" x14ac:dyDescent="0.2">
      <c r="C122" s="23"/>
      <c r="D122" s="24"/>
      <c r="E122" s="25"/>
      <c r="F122" s="77"/>
      <c r="G122" s="75"/>
      <c r="H122" s="148" t="str">
        <f t="shared" si="9"/>
        <v/>
      </c>
      <c r="I122" s="174"/>
      <c r="J122" s="175" t="str">
        <f t="shared" si="5"/>
        <v/>
      </c>
      <c r="K122" s="76"/>
      <c r="L122" s="172"/>
      <c r="M122" s="153"/>
      <c r="N122" s="173" t="str">
        <f t="shared" si="6"/>
        <v/>
      </c>
      <c r="O122" s="152"/>
      <c r="P122" s="77"/>
      <c r="Q122" s="77"/>
      <c r="R122" s="77"/>
      <c r="S122" s="77"/>
      <c r="T122" s="38"/>
      <c r="U122" s="24"/>
      <c r="V122" t="str">
        <f t="shared" si="7"/>
        <v/>
      </c>
    </row>
    <row r="123" spans="3:22" ht="45" customHeight="1" x14ac:dyDescent="0.2">
      <c r="C123" s="23"/>
      <c r="D123" s="24"/>
      <c r="E123" s="25"/>
      <c r="F123" s="77"/>
      <c r="G123" s="75"/>
      <c r="H123" s="148" t="str">
        <f t="shared" si="9"/>
        <v/>
      </c>
      <c r="I123" s="174"/>
      <c r="J123" s="175" t="str">
        <f t="shared" si="5"/>
        <v/>
      </c>
      <c r="K123" s="76"/>
      <c r="L123" s="172"/>
      <c r="M123" s="153"/>
      <c r="N123" s="173" t="str">
        <f t="shared" si="6"/>
        <v/>
      </c>
      <c r="O123" s="152"/>
      <c r="P123" s="77"/>
      <c r="Q123" s="77"/>
      <c r="R123" s="77"/>
      <c r="S123" s="77"/>
      <c r="T123" s="38"/>
      <c r="U123" s="24"/>
      <c r="V123" t="str">
        <f t="shared" si="7"/>
        <v/>
      </c>
    </row>
    <row r="124" spans="3:22" ht="45" customHeight="1" x14ac:dyDescent="0.2">
      <c r="C124" s="23"/>
      <c r="D124" s="24"/>
      <c r="E124" s="25"/>
      <c r="F124" s="77"/>
      <c r="G124" s="75"/>
      <c r="H124" s="148" t="str">
        <f t="shared" si="9"/>
        <v/>
      </c>
      <c r="I124" s="174"/>
      <c r="J124" s="175" t="str">
        <f t="shared" si="5"/>
        <v/>
      </c>
      <c r="K124" s="76"/>
      <c r="L124" s="172"/>
      <c r="M124" s="153"/>
      <c r="N124" s="173" t="str">
        <f t="shared" si="6"/>
        <v/>
      </c>
      <c r="O124" s="152"/>
      <c r="P124" s="77"/>
      <c r="Q124" s="77"/>
      <c r="R124" s="77"/>
      <c r="S124" s="77"/>
      <c r="T124" s="38"/>
      <c r="U124" s="24"/>
      <c r="V124" t="str">
        <f t="shared" si="7"/>
        <v/>
      </c>
    </row>
    <row r="125" spans="3:22" ht="45" customHeight="1" x14ac:dyDescent="0.2">
      <c r="C125" s="23"/>
      <c r="D125" s="24"/>
      <c r="E125" s="25"/>
      <c r="F125" s="77"/>
      <c r="G125" s="75"/>
      <c r="H125" s="148" t="str">
        <f t="shared" si="9"/>
        <v/>
      </c>
      <c r="I125" s="174"/>
      <c r="J125" s="175" t="str">
        <f t="shared" si="5"/>
        <v/>
      </c>
      <c r="K125" s="76"/>
      <c r="L125" s="172"/>
      <c r="M125" s="153"/>
      <c r="N125" s="173" t="str">
        <f t="shared" si="6"/>
        <v/>
      </c>
      <c r="O125" s="152"/>
      <c r="P125" s="77"/>
      <c r="Q125" s="77"/>
      <c r="R125" s="77"/>
      <c r="S125" s="77"/>
      <c r="T125" s="38"/>
      <c r="U125" s="24"/>
      <c r="V125" t="str">
        <f t="shared" si="7"/>
        <v/>
      </c>
    </row>
    <row r="126" spans="3:22" ht="45" customHeight="1" x14ac:dyDescent="0.2">
      <c r="C126" s="23"/>
      <c r="D126" s="24"/>
      <c r="E126" s="25"/>
      <c r="F126" s="77"/>
      <c r="G126" s="75"/>
      <c r="H126" s="148" t="str">
        <f t="shared" si="9"/>
        <v/>
      </c>
      <c r="I126" s="174"/>
      <c r="J126" s="175" t="str">
        <f t="shared" si="5"/>
        <v/>
      </c>
      <c r="K126" s="76"/>
      <c r="L126" s="172"/>
      <c r="M126" s="153"/>
      <c r="N126" s="173" t="str">
        <f t="shared" si="6"/>
        <v/>
      </c>
      <c r="O126" s="152"/>
      <c r="P126" s="77"/>
      <c r="Q126" s="77"/>
      <c r="R126" s="77"/>
      <c r="S126" s="77"/>
      <c r="T126" s="38"/>
      <c r="U126" s="24"/>
      <c r="V126" t="str">
        <f t="shared" si="7"/>
        <v/>
      </c>
    </row>
    <row r="127" spans="3:22" ht="45" customHeight="1" x14ac:dyDescent="0.2">
      <c r="C127" s="23"/>
      <c r="D127" s="24"/>
      <c r="E127" s="25"/>
      <c r="F127" s="77"/>
      <c r="G127" s="75"/>
      <c r="H127" s="148" t="str">
        <f t="shared" si="9"/>
        <v/>
      </c>
      <c r="I127" s="174"/>
      <c r="J127" s="175" t="str">
        <f t="shared" si="5"/>
        <v/>
      </c>
      <c r="K127" s="76"/>
      <c r="L127" s="172"/>
      <c r="M127" s="153"/>
      <c r="N127" s="173" t="str">
        <f t="shared" si="6"/>
        <v/>
      </c>
      <c r="O127" s="152"/>
      <c r="P127" s="77"/>
      <c r="Q127" s="77"/>
      <c r="R127" s="77"/>
      <c r="S127" s="77"/>
      <c r="T127" s="38"/>
      <c r="U127" s="24"/>
      <c r="V127" t="str">
        <f t="shared" si="7"/>
        <v/>
      </c>
    </row>
    <row r="128" spans="3:22" ht="45" customHeight="1" x14ac:dyDescent="0.2">
      <c r="C128" s="23"/>
      <c r="D128" s="24"/>
      <c r="E128" s="25"/>
      <c r="F128" s="77"/>
      <c r="G128" s="75"/>
      <c r="H128" s="148" t="str">
        <f t="shared" si="9"/>
        <v/>
      </c>
      <c r="I128" s="174"/>
      <c r="J128" s="175" t="str">
        <f t="shared" si="5"/>
        <v/>
      </c>
      <c r="K128" s="76"/>
      <c r="L128" s="172"/>
      <c r="M128" s="153"/>
      <c r="N128" s="173" t="str">
        <f t="shared" si="6"/>
        <v/>
      </c>
      <c r="O128" s="152"/>
      <c r="P128" s="77"/>
      <c r="Q128" s="77"/>
      <c r="R128" s="77"/>
      <c r="S128" s="77"/>
      <c r="T128" s="38"/>
      <c r="U128" s="24"/>
      <c r="V128" t="str">
        <f t="shared" si="7"/>
        <v/>
      </c>
    </row>
    <row r="129" spans="3:22" ht="45" customHeight="1" x14ac:dyDescent="0.2">
      <c r="C129" s="23"/>
      <c r="D129" s="24"/>
      <c r="E129" s="25"/>
      <c r="F129" s="77"/>
      <c r="G129" s="75"/>
      <c r="H129" s="148" t="str">
        <f t="shared" si="9"/>
        <v/>
      </c>
      <c r="I129" s="174"/>
      <c r="J129" s="175" t="str">
        <f t="shared" si="5"/>
        <v/>
      </c>
      <c r="K129" s="76"/>
      <c r="L129" s="172"/>
      <c r="M129" s="153"/>
      <c r="N129" s="173" t="str">
        <f t="shared" si="6"/>
        <v/>
      </c>
      <c r="O129" s="152"/>
      <c r="P129" s="77"/>
      <c r="Q129" s="77"/>
      <c r="R129" s="77"/>
      <c r="S129" s="77"/>
      <c r="T129" s="38"/>
      <c r="U129" s="24"/>
      <c r="V129" t="str">
        <f t="shared" si="7"/>
        <v/>
      </c>
    </row>
    <row r="130" spans="3:22" ht="45" customHeight="1" x14ac:dyDescent="0.2">
      <c r="C130" s="23"/>
      <c r="D130" s="24"/>
      <c r="E130" s="25"/>
      <c r="F130" s="77"/>
      <c r="G130" s="75"/>
      <c r="H130" s="148" t="str">
        <f t="shared" si="9"/>
        <v/>
      </c>
      <c r="I130" s="174"/>
      <c r="J130" s="175" t="str">
        <f t="shared" si="5"/>
        <v/>
      </c>
      <c r="K130" s="76"/>
      <c r="L130" s="172"/>
      <c r="M130" s="153"/>
      <c r="N130" s="173" t="str">
        <f t="shared" si="6"/>
        <v/>
      </c>
      <c r="O130" s="152"/>
      <c r="P130" s="77"/>
      <c r="Q130" s="77"/>
      <c r="R130" s="77"/>
      <c r="S130" s="77"/>
      <c r="T130" s="38"/>
      <c r="U130" s="24"/>
      <c r="V130" t="str">
        <f t="shared" si="7"/>
        <v/>
      </c>
    </row>
    <row r="131" spans="3:22" ht="45" customHeight="1" x14ac:dyDescent="0.2">
      <c r="C131" s="23"/>
      <c r="D131" s="24"/>
      <c r="E131" s="25"/>
      <c r="F131" s="77"/>
      <c r="G131" s="75"/>
      <c r="H131" s="148" t="str">
        <f t="shared" si="9"/>
        <v/>
      </c>
      <c r="I131" s="174"/>
      <c r="J131" s="175" t="str">
        <f t="shared" si="5"/>
        <v/>
      </c>
      <c r="K131" s="76"/>
      <c r="L131" s="172"/>
      <c r="M131" s="153"/>
      <c r="N131" s="173" t="str">
        <f t="shared" si="6"/>
        <v/>
      </c>
      <c r="O131" s="152"/>
      <c r="P131" s="77"/>
      <c r="Q131" s="77"/>
      <c r="R131" s="77"/>
      <c r="S131" s="77"/>
      <c r="T131" s="38"/>
      <c r="U131" s="24"/>
      <c r="V131" t="str">
        <f t="shared" si="7"/>
        <v/>
      </c>
    </row>
    <row r="132" spans="3:22" ht="45" customHeight="1" x14ac:dyDescent="0.2">
      <c r="C132" s="23"/>
      <c r="D132" s="24"/>
      <c r="E132" s="25"/>
      <c r="F132" s="77"/>
      <c r="G132" s="75"/>
      <c r="H132" s="148" t="str">
        <f t="shared" si="9"/>
        <v/>
      </c>
      <c r="I132" s="174"/>
      <c r="J132" s="175" t="str">
        <f t="shared" si="5"/>
        <v/>
      </c>
      <c r="K132" s="76"/>
      <c r="L132" s="172"/>
      <c r="M132" s="153"/>
      <c r="N132" s="173" t="str">
        <f t="shared" si="6"/>
        <v/>
      </c>
      <c r="O132" s="152"/>
      <c r="P132" s="77"/>
      <c r="Q132" s="77"/>
      <c r="R132" s="77"/>
      <c r="S132" s="77"/>
      <c r="T132" s="38"/>
      <c r="U132" s="24"/>
      <c r="V132" t="str">
        <f t="shared" si="7"/>
        <v/>
      </c>
    </row>
    <row r="133" spans="3:22" ht="45" customHeight="1" x14ac:dyDescent="0.2">
      <c r="C133" s="23"/>
      <c r="D133" s="24"/>
      <c r="E133" s="25"/>
      <c r="F133" s="77"/>
      <c r="G133" s="75"/>
      <c r="H133" s="148" t="str">
        <f t="shared" si="9"/>
        <v/>
      </c>
      <c r="I133" s="174"/>
      <c r="J133" s="175" t="str">
        <f t="shared" si="5"/>
        <v/>
      </c>
      <c r="K133" s="76"/>
      <c r="L133" s="172"/>
      <c r="M133" s="153"/>
      <c r="N133" s="173" t="str">
        <f t="shared" si="6"/>
        <v/>
      </c>
      <c r="O133" s="152"/>
      <c r="P133" s="77"/>
      <c r="Q133" s="77"/>
      <c r="R133" s="77"/>
      <c r="S133" s="77"/>
      <c r="T133" s="38"/>
      <c r="U133" s="24"/>
      <c r="V133" t="str">
        <f t="shared" si="7"/>
        <v/>
      </c>
    </row>
    <row r="134" spans="3:22" ht="45" customHeight="1" x14ac:dyDescent="0.2">
      <c r="C134" s="23"/>
      <c r="D134" s="24"/>
      <c r="E134" s="25"/>
      <c r="F134" s="77"/>
      <c r="G134" s="75"/>
      <c r="H134" s="148" t="str">
        <f t="shared" si="9"/>
        <v/>
      </c>
      <c r="I134" s="174"/>
      <c r="J134" s="175" t="str">
        <f t="shared" si="5"/>
        <v/>
      </c>
      <c r="K134" s="76"/>
      <c r="L134" s="172"/>
      <c r="M134" s="153"/>
      <c r="N134" s="173" t="str">
        <f t="shared" si="6"/>
        <v/>
      </c>
      <c r="O134" s="152"/>
      <c r="P134" s="77"/>
      <c r="Q134" s="77"/>
      <c r="R134" s="77"/>
      <c r="S134" s="77"/>
      <c r="T134" s="38"/>
      <c r="U134" s="24"/>
      <c r="V134" t="str">
        <f t="shared" si="7"/>
        <v/>
      </c>
    </row>
    <row r="135" spans="3:22" ht="45" customHeight="1" x14ac:dyDescent="0.2">
      <c r="C135" s="23"/>
      <c r="D135" s="24"/>
      <c r="E135" s="25"/>
      <c r="F135" s="77"/>
      <c r="G135" s="75"/>
      <c r="H135" s="148" t="str">
        <f t="shared" si="9"/>
        <v/>
      </c>
      <c r="I135" s="174"/>
      <c r="J135" s="175" t="str">
        <f t="shared" si="5"/>
        <v/>
      </c>
      <c r="K135" s="76"/>
      <c r="L135" s="172"/>
      <c r="M135" s="153"/>
      <c r="N135" s="173" t="str">
        <f t="shared" si="6"/>
        <v/>
      </c>
      <c r="O135" s="152"/>
      <c r="P135" s="77"/>
      <c r="Q135" s="77"/>
      <c r="R135" s="77"/>
      <c r="S135" s="77"/>
      <c r="T135" s="38"/>
      <c r="U135" s="24"/>
      <c r="V135" t="str">
        <f t="shared" si="7"/>
        <v/>
      </c>
    </row>
    <row r="136" spans="3:22" ht="45" customHeight="1" x14ac:dyDescent="0.2">
      <c r="C136" s="23"/>
      <c r="D136" s="24"/>
      <c r="E136" s="25"/>
      <c r="F136" s="77"/>
      <c r="G136" s="75"/>
      <c r="H136" s="148" t="str">
        <f t="shared" si="9"/>
        <v/>
      </c>
      <c r="I136" s="174"/>
      <c r="J136" s="175" t="str">
        <f t="shared" si="5"/>
        <v/>
      </c>
      <c r="K136" s="76"/>
      <c r="L136" s="172"/>
      <c r="M136" s="153"/>
      <c r="N136" s="173" t="str">
        <f t="shared" si="6"/>
        <v/>
      </c>
      <c r="O136" s="152"/>
      <c r="P136" s="77"/>
      <c r="Q136" s="77"/>
      <c r="R136" s="77"/>
      <c r="S136" s="77"/>
      <c r="T136" s="38"/>
      <c r="U136" s="24"/>
      <c r="V136" t="str">
        <f t="shared" si="7"/>
        <v/>
      </c>
    </row>
    <row r="137" spans="3:22" ht="45" customHeight="1" x14ac:dyDescent="0.2">
      <c r="C137" s="23"/>
      <c r="D137" s="24"/>
      <c r="E137" s="25"/>
      <c r="F137" s="77"/>
      <c r="G137" s="75"/>
      <c r="H137" s="148" t="str">
        <f t="shared" si="9"/>
        <v/>
      </c>
      <c r="I137" s="174"/>
      <c r="J137" s="175" t="str">
        <f t="shared" si="5"/>
        <v/>
      </c>
      <c r="K137" s="76"/>
      <c r="L137" s="172"/>
      <c r="M137" s="153"/>
      <c r="N137" s="173" t="str">
        <f t="shared" si="6"/>
        <v/>
      </c>
      <c r="O137" s="152"/>
      <c r="P137" s="77"/>
      <c r="Q137" s="77"/>
      <c r="R137" s="77"/>
      <c r="S137" s="77"/>
      <c r="T137" s="38"/>
      <c r="U137" s="24"/>
      <c r="V137" t="str">
        <f t="shared" si="7"/>
        <v/>
      </c>
    </row>
    <row r="138" spans="3:22" ht="45" customHeight="1" x14ac:dyDescent="0.2">
      <c r="C138" s="23"/>
      <c r="D138" s="24"/>
      <c r="E138" s="25"/>
      <c r="F138" s="77"/>
      <c r="G138" s="75"/>
      <c r="H138" s="148" t="str">
        <f t="shared" si="9"/>
        <v/>
      </c>
      <c r="I138" s="174"/>
      <c r="J138" s="175" t="str">
        <f t="shared" si="5"/>
        <v/>
      </c>
      <c r="K138" s="76"/>
      <c r="L138" s="172"/>
      <c r="M138" s="153"/>
      <c r="N138" s="173" t="str">
        <f t="shared" si="6"/>
        <v/>
      </c>
      <c r="O138" s="152"/>
      <c r="P138" s="77"/>
      <c r="Q138" s="77"/>
      <c r="R138" s="77"/>
      <c r="S138" s="77"/>
      <c r="T138" s="38"/>
      <c r="U138" s="24"/>
      <c r="V138" t="str">
        <f t="shared" si="7"/>
        <v/>
      </c>
    </row>
    <row r="139" spans="3:22" ht="45" customHeight="1" x14ac:dyDescent="0.2">
      <c r="C139" s="23"/>
      <c r="D139" s="24"/>
      <c r="E139" s="25"/>
      <c r="F139" s="77"/>
      <c r="G139" s="75"/>
      <c r="H139" s="148" t="str">
        <f t="shared" si="9"/>
        <v/>
      </c>
      <c r="I139" s="174"/>
      <c r="J139" s="175" t="str">
        <f t="shared" si="5"/>
        <v/>
      </c>
      <c r="K139" s="76"/>
      <c r="L139" s="172"/>
      <c r="M139" s="153"/>
      <c r="N139" s="173" t="str">
        <f t="shared" si="6"/>
        <v/>
      </c>
      <c r="O139" s="152"/>
      <c r="P139" s="77"/>
      <c r="Q139" s="77"/>
      <c r="R139" s="77"/>
      <c r="S139" s="77"/>
      <c r="T139" s="38"/>
      <c r="U139" s="24"/>
      <c r="V139" t="str">
        <f t="shared" si="7"/>
        <v/>
      </c>
    </row>
    <row r="140" spans="3:22" ht="45" customHeight="1" x14ac:dyDescent="0.2">
      <c r="C140" s="23"/>
      <c r="D140" s="24"/>
      <c r="E140" s="25"/>
      <c r="F140" s="77"/>
      <c r="G140" s="75"/>
      <c r="H140" s="148" t="str">
        <f t="shared" si="9"/>
        <v/>
      </c>
      <c r="I140" s="174"/>
      <c r="J140" s="175" t="str">
        <f t="shared" si="5"/>
        <v/>
      </c>
      <c r="K140" s="76"/>
      <c r="L140" s="172"/>
      <c r="M140" s="153"/>
      <c r="N140" s="173" t="str">
        <f t="shared" si="6"/>
        <v/>
      </c>
      <c r="O140" s="152"/>
      <c r="P140" s="77"/>
      <c r="Q140" s="77"/>
      <c r="R140" s="77"/>
      <c r="S140" s="77"/>
      <c r="T140" s="38"/>
      <c r="U140" s="24"/>
      <c r="V140" t="str">
        <f t="shared" si="7"/>
        <v/>
      </c>
    </row>
    <row r="141" spans="3:22" ht="45" customHeight="1" x14ac:dyDescent="0.2">
      <c r="C141" s="23"/>
      <c r="D141" s="24"/>
      <c r="E141" s="25"/>
      <c r="F141" s="77"/>
      <c r="G141" s="75"/>
      <c r="H141" s="148" t="str">
        <f t="shared" si="9"/>
        <v/>
      </c>
      <c r="I141" s="174"/>
      <c r="J141" s="175" t="str">
        <f t="shared" si="5"/>
        <v/>
      </c>
      <c r="K141" s="76"/>
      <c r="L141" s="172"/>
      <c r="M141" s="153"/>
      <c r="N141" s="173" t="str">
        <f t="shared" si="6"/>
        <v/>
      </c>
      <c r="O141" s="152"/>
      <c r="P141" s="77"/>
      <c r="Q141" s="77"/>
      <c r="R141" s="77"/>
      <c r="S141" s="77"/>
      <c r="T141" s="38"/>
      <c r="U141" s="24"/>
      <c r="V141" t="str">
        <f t="shared" si="7"/>
        <v/>
      </c>
    </row>
    <row r="142" spans="3:22" ht="45" customHeight="1" x14ac:dyDescent="0.2">
      <c r="C142" s="23"/>
      <c r="D142" s="24"/>
      <c r="E142" s="25"/>
      <c r="F142" s="77"/>
      <c r="G142" s="75"/>
      <c r="H142" s="148" t="str">
        <f t="shared" si="9"/>
        <v/>
      </c>
      <c r="I142" s="174"/>
      <c r="J142" s="175" t="str">
        <f t="shared" si="5"/>
        <v/>
      </c>
      <c r="K142" s="76"/>
      <c r="L142" s="172"/>
      <c r="M142" s="153"/>
      <c r="N142" s="173" t="str">
        <f t="shared" si="6"/>
        <v/>
      </c>
      <c r="O142" s="152"/>
      <c r="P142" s="77"/>
      <c r="Q142" s="77"/>
      <c r="R142" s="77"/>
      <c r="S142" s="77"/>
      <c r="T142" s="38"/>
      <c r="U142" s="24"/>
      <c r="V142" t="str">
        <f t="shared" si="7"/>
        <v/>
      </c>
    </row>
    <row r="143" spans="3:22" ht="45" customHeight="1" x14ac:dyDescent="0.2">
      <c r="C143" s="23"/>
      <c r="D143" s="24"/>
      <c r="E143" s="25"/>
      <c r="F143" s="77"/>
      <c r="G143" s="75"/>
      <c r="H143" s="148" t="str">
        <f t="shared" si="9"/>
        <v/>
      </c>
      <c r="I143" s="174"/>
      <c r="J143" s="175" t="str">
        <f t="shared" si="5"/>
        <v/>
      </c>
      <c r="K143" s="76"/>
      <c r="L143" s="172"/>
      <c r="M143" s="153"/>
      <c r="N143" s="173" t="str">
        <f t="shared" si="6"/>
        <v/>
      </c>
      <c r="O143" s="152"/>
      <c r="P143" s="77"/>
      <c r="Q143" s="77"/>
      <c r="R143" s="77"/>
      <c r="S143" s="77"/>
      <c r="T143" s="38"/>
      <c r="U143" s="24"/>
      <c r="V143" t="str">
        <f t="shared" si="7"/>
        <v/>
      </c>
    </row>
    <row r="144" spans="3:22" ht="45" customHeight="1" x14ac:dyDescent="0.2">
      <c r="C144" s="23"/>
      <c r="D144" s="24"/>
      <c r="E144" s="25"/>
      <c r="F144" s="77"/>
      <c r="G144" s="75"/>
      <c r="H144" s="148" t="str">
        <f t="shared" si="9"/>
        <v/>
      </c>
      <c r="I144" s="174"/>
      <c r="J144" s="175" t="str">
        <f t="shared" si="5"/>
        <v/>
      </c>
      <c r="K144" s="76"/>
      <c r="L144" s="172"/>
      <c r="M144" s="153"/>
      <c r="N144" s="173" t="str">
        <f t="shared" si="6"/>
        <v/>
      </c>
      <c r="O144" s="152"/>
      <c r="P144" s="77"/>
      <c r="Q144" s="77"/>
      <c r="R144" s="77"/>
      <c r="S144" s="77"/>
      <c r="T144" s="38"/>
      <c r="U144" s="24"/>
      <c r="V144" t="str">
        <f t="shared" si="7"/>
        <v/>
      </c>
    </row>
    <row r="145" spans="3:22" ht="45" customHeight="1" x14ac:dyDescent="0.2">
      <c r="C145" s="23"/>
      <c r="D145" s="24"/>
      <c r="E145" s="25"/>
      <c r="F145" s="77"/>
      <c r="G145" s="75"/>
      <c r="H145" s="148" t="str">
        <f t="shared" si="9"/>
        <v/>
      </c>
      <c r="I145" s="174"/>
      <c r="J145" s="175" t="str">
        <f t="shared" si="5"/>
        <v/>
      </c>
      <c r="K145" s="76"/>
      <c r="L145" s="172"/>
      <c r="M145" s="153"/>
      <c r="N145" s="173" t="str">
        <f t="shared" si="6"/>
        <v/>
      </c>
      <c r="O145" s="152"/>
      <c r="P145" s="77"/>
      <c r="Q145" s="77"/>
      <c r="R145" s="77"/>
      <c r="S145" s="77"/>
      <c r="T145" s="38"/>
      <c r="U145" s="24"/>
      <c r="V145" t="str">
        <f t="shared" si="7"/>
        <v/>
      </c>
    </row>
    <row r="146" spans="3:22" ht="45" customHeight="1" x14ac:dyDescent="0.2">
      <c r="C146" s="23"/>
      <c r="D146" s="24"/>
      <c r="E146" s="25"/>
      <c r="F146" s="77"/>
      <c r="G146" s="75"/>
      <c r="H146" s="148" t="str">
        <f t="shared" si="9"/>
        <v/>
      </c>
      <c r="I146" s="174"/>
      <c r="J146" s="175" t="str">
        <f t="shared" si="5"/>
        <v/>
      </c>
      <c r="K146" s="76"/>
      <c r="L146" s="172"/>
      <c r="M146" s="153"/>
      <c r="N146" s="173" t="str">
        <f t="shared" si="6"/>
        <v/>
      </c>
      <c r="O146" s="152"/>
      <c r="P146" s="77"/>
      <c r="Q146" s="77"/>
      <c r="R146" s="77"/>
      <c r="S146" s="77"/>
      <c r="T146" s="38"/>
      <c r="U146" s="24"/>
      <c r="V146" t="str">
        <f t="shared" si="7"/>
        <v/>
      </c>
    </row>
    <row r="147" spans="3:22" ht="45" customHeight="1" x14ac:dyDescent="0.2">
      <c r="C147" s="23"/>
      <c r="D147" s="24"/>
      <c r="E147" s="25"/>
      <c r="F147" s="77"/>
      <c r="G147" s="75"/>
      <c r="H147" s="148" t="str">
        <f t="shared" si="9"/>
        <v/>
      </c>
      <c r="I147" s="174"/>
      <c r="J147" s="175" t="str">
        <f t="shared" si="5"/>
        <v/>
      </c>
      <c r="K147" s="76"/>
      <c r="L147" s="172"/>
      <c r="M147" s="153"/>
      <c r="N147" s="173" t="str">
        <f t="shared" si="6"/>
        <v/>
      </c>
      <c r="O147" s="152"/>
      <c r="P147" s="77"/>
      <c r="Q147" s="77"/>
      <c r="R147" s="77"/>
      <c r="S147" s="77"/>
      <c r="T147" s="38"/>
      <c r="U147" s="24"/>
      <c r="V147" t="str">
        <f t="shared" si="7"/>
        <v/>
      </c>
    </row>
    <row r="148" spans="3:22" ht="45" customHeight="1" x14ac:dyDescent="0.2">
      <c r="C148" s="23"/>
      <c r="D148" s="24"/>
      <c r="E148" s="25"/>
      <c r="F148" s="77"/>
      <c r="G148" s="75"/>
      <c r="H148" s="148" t="str">
        <f t="shared" si="9"/>
        <v/>
      </c>
      <c r="I148" s="174"/>
      <c r="J148" s="175" t="str">
        <f t="shared" si="5"/>
        <v/>
      </c>
      <c r="K148" s="76"/>
      <c r="L148" s="172"/>
      <c r="M148" s="153"/>
      <c r="N148" s="173" t="str">
        <f t="shared" si="6"/>
        <v/>
      </c>
      <c r="O148" s="152"/>
      <c r="P148" s="77"/>
      <c r="Q148" s="77"/>
      <c r="R148" s="77"/>
      <c r="S148" s="77"/>
      <c r="T148" s="38"/>
      <c r="U148" s="24"/>
      <c r="V148" t="str">
        <f t="shared" si="7"/>
        <v/>
      </c>
    </row>
    <row r="149" spans="3:22" ht="45" customHeight="1" x14ac:dyDescent="0.2">
      <c r="C149" s="23"/>
      <c r="D149" s="24"/>
      <c r="E149" s="25"/>
      <c r="F149" s="77"/>
      <c r="G149" s="75"/>
      <c r="H149" s="148" t="str">
        <f t="shared" si="9"/>
        <v/>
      </c>
      <c r="I149" s="174"/>
      <c r="J149" s="175" t="str">
        <f t="shared" si="5"/>
        <v/>
      </c>
      <c r="K149" s="76"/>
      <c r="L149" s="172"/>
      <c r="M149" s="153"/>
      <c r="N149" s="173" t="str">
        <f t="shared" si="6"/>
        <v/>
      </c>
      <c r="O149" s="152"/>
      <c r="P149" s="77"/>
      <c r="Q149" s="77"/>
      <c r="R149" s="77"/>
      <c r="S149" s="77"/>
      <c r="T149" s="38"/>
      <c r="U149" s="24"/>
      <c r="V149" t="str">
        <f t="shared" si="7"/>
        <v/>
      </c>
    </row>
    <row r="150" spans="3:22" ht="45" customHeight="1" x14ac:dyDescent="0.2">
      <c r="C150" s="23"/>
      <c r="D150" s="24"/>
      <c r="E150" s="25"/>
      <c r="F150" s="77"/>
      <c r="G150" s="75"/>
      <c r="H150" s="148" t="str">
        <f t="shared" si="9"/>
        <v/>
      </c>
      <c r="I150" s="174"/>
      <c r="J150" s="175" t="str">
        <f t="shared" si="5"/>
        <v/>
      </c>
      <c r="K150" s="76"/>
      <c r="L150" s="172"/>
      <c r="M150" s="153"/>
      <c r="N150" s="173" t="str">
        <f t="shared" si="6"/>
        <v/>
      </c>
      <c r="O150" s="152"/>
      <c r="P150" s="77"/>
      <c r="Q150" s="77"/>
      <c r="R150" s="77"/>
      <c r="S150" s="77"/>
      <c r="T150" s="38"/>
      <c r="U150" s="24"/>
      <c r="V150" t="str">
        <f t="shared" si="7"/>
        <v/>
      </c>
    </row>
    <row r="151" spans="3:22" ht="45" customHeight="1" x14ac:dyDescent="0.2">
      <c r="C151" s="23"/>
      <c r="D151" s="24"/>
      <c r="E151" s="25"/>
      <c r="F151" s="77"/>
      <c r="G151" s="75"/>
      <c r="H151" s="148" t="str">
        <f t="shared" si="9"/>
        <v/>
      </c>
      <c r="I151" s="174"/>
      <c r="J151" s="175" t="str">
        <f t="shared" ref="J151:J214" si="10">IFERROR(VLOOKUP(G151&amp;"+"&amp;I151,$W$22:$Z$106,4,0),"")</f>
        <v/>
      </c>
      <c r="K151" s="76"/>
      <c r="L151" s="172"/>
      <c r="M151" s="153"/>
      <c r="N151" s="173" t="str">
        <f t="shared" ref="N151:N214" si="11">IFERROR(L151/100*V151,"")</f>
        <v/>
      </c>
      <c r="O151" s="152"/>
      <c r="P151" s="77"/>
      <c r="Q151" s="77"/>
      <c r="R151" s="77"/>
      <c r="S151" s="77"/>
      <c r="T151" s="38"/>
      <c r="U151" s="24"/>
      <c r="V151" t="str">
        <f t="shared" ref="V151:V214" si="12">IF(M151="50 %","50",IF(M151="60 %","60",IF(M151="80 %","80",IF(M151="100 %","100",""))))</f>
        <v/>
      </c>
    </row>
    <row r="152" spans="3:22" ht="45" customHeight="1" x14ac:dyDescent="0.2">
      <c r="C152" s="23"/>
      <c r="D152" s="24"/>
      <c r="E152" s="25"/>
      <c r="F152" s="77"/>
      <c r="G152" s="75"/>
      <c r="H152" s="148" t="str">
        <f t="shared" ref="H152:H215" si="13">CONCATENATE(F152,G152)</f>
        <v/>
      </c>
      <c r="I152" s="174"/>
      <c r="J152" s="175" t="str">
        <f t="shared" si="10"/>
        <v/>
      </c>
      <c r="K152" s="76"/>
      <c r="L152" s="172"/>
      <c r="M152" s="153"/>
      <c r="N152" s="173" t="str">
        <f t="shared" si="11"/>
        <v/>
      </c>
      <c r="O152" s="152"/>
      <c r="P152" s="77"/>
      <c r="Q152" s="77"/>
      <c r="R152" s="77"/>
      <c r="S152" s="77"/>
      <c r="T152" s="38"/>
      <c r="U152" s="24"/>
      <c r="V152" t="str">
        <f t="shared" si="12"/>
        <v/>
      </c>
    </row>
    <row r="153" spans="3:22" ht="45" customHeight="1" x14ac:dyDescent="0.2">
      <c r="C153" s="23"/>
      <c r="D153" s="24"/>
      <c r="E153" s="25"/>
      <c r="F153" s="77"/>
      <c r="G153" s="75"/>
      <c r="H153" s="148" t="str">
        <f t="shared" si="13"/>
        <v/>
      </c>
      <c r="I153" s="174"/>
      <c r="J153" s="175" t="str">
        <f t="shared" si="10"/>
        <v/>
      </c>
      <c r="K153" s="76"/>
      <c r="L153" s="172"/>
      <c r="M153" s="153"/>
      <c r="N153" s="173" t="str">
        <f t="shared" si="11"/>
        <v/>
      </c>
      <c r="O153" s="152"/>
      <c r="P153" s="77"/>
      <c r="Q153" s="77"/>
      <c r="R153" s="77"/>
      <c r="S153" s="77"/>
      <c r="T153" s="38"/>
      <c r="U153" s="24"/>
      <c r="V153" t="str">
        <f t="shared" si="12"/>
        <v/>
      </c>
    </row>
    <row r="154" spans="3:22" ht="45" customHeight="1" x14ac:dyDescent="0.2">
      <c r="C154" s="23"/>
      <c r="D154" s="24"/>
      <c r="E154" s="25"/>
      <c r="F154" s="77"/>
      <c r="G154" s="75"/>
      <c r="H154" s="148" t="str">
        <f t="shared" si="13"/>
        <v/>
      </c>
      <c r="I154" s="174"/>
      <c r="J154" s="175" t="str">
        <f t="shared" si="10"/>
        <v/>
      </c>
      <c r="K154" s="76"/>
      <c r="L154" s="172"/>
      <c r="M154" s="153"/>
      <c r="N154" s="173" t="str">
        <f t="shared" si="11"/>
        <v/>
      </c>
      <c r="O154" s="152"/>
      <c r="P154" s="77"/>
      <c r="Q154" s="77"/>
      <c r="R154" s="77"/>
      <c r="S154" s="77"/>
      <c r="T154" s="38"/>
      <c r="U154" s="24"/>
      <c r="V154" t="str">
        <f t="shared" si="12"/>
        <v/>
      </c>
    </row>
    <row r="155" spans="3:22" ht="45" customHeight="1" x14ac:dyDescent="0.2">
      <c r="C155" s="23"/>
      <c r="D155" s="24"/>
      <c r="E155" s="25"/>
      <c r="F155" s="77"/>
      <c r="G155" s="75"/>
      <c r="H155" s="148" t="str">
        <f t="shared" si="13"/>
        <v/>
      </c>
      <c r="I155" s="174"/>
      <c r="J155" s="175" t="str">
        <f t="shared" si="10"/>
        <v/>
      </c>
      <c r="K155" s="76"/>
      <c r="L155" s="172"/>
      <c r="M155" s="153"/>
      <c r="N155" s="173" t="str">
        <f t="shared" si="11"/>
        <v/>
      </c>
      <c r="O155" s="152"/>
      <c r="P155" s="77"/>
      <c r="Q155" s="77"/>
      <c r="R155" s="77"/>
      <c r="S155" s="77"/>
      <c r="T155" s="38"/>
      <c r="U155" s="24"/>
      <c r="V155" t="str">
        <f t="shared" si="12"/>
        <v/>
      </c>
    </row>
    <row r="156" spans="3:22" ht="45" customHeight="1" x14ac:dyDescent="0.2">
      <c r="C156" s="23"/>
      <c r="D156" s="24"/>
      <c r="E156" s="25"/>
      <c r="F156" s="77"/>
      <c r="G156" s="75"/>
      <c r="H156" s="148" t="str">
        <f t="shared" si="13"/>
        <v/>
      </c>
      <c r="I156" s="174"/>
      <c r="J156" s="175" t="str">
        <f t="shared" si="10"/>
        <v/>
      </c>
      <c r="K156" s="76"/>
      <c r="L156" s="172"/>
      <c r="M156" s="153"/>
      <c r="N156" s="173" t="str">
        <f t="shared" si="11"/>
        <v/>
      </c>
      <c r="O156" s="152"/>
      <c r="P156" s="77"/>
      <c r="Q156" s="77"/>
      <c r="R156" s="77"/>
      <c r="S156" s="77"/>
      <c r="T156" s="38"/>
      <c r="U156" s="24"/>
      <c r="V156" t="str">
        <f t="shared" si="12"/>
        <v/>
      </c>
    </row>
    <row r="157" spans="3:22" ht="45" customHeight="1" x14ac:dyDescent="0.2">
      <c r="C157" s="23"/>
      <c r="D157" s="24"/>
      <c r="E157" s="25"/>
      <c r="F157" s="77"/>
      <c r="G157" s="75"/>
      <c r="H157" s="148" t="str">
        <f t="shared" si="13"/>
        <v/>
      </c>
      <c r="I157" s="174"/>
      <c r="J157" s="175" t="str">
        <f t="shared" si="10"/>
        <v/>
      </c>
      <c r="K157" s="76"/>
      <c r="L157" s="172"/>
      <c r="M157" s="153"/>
      <c r="N157" s="173" t="str">
        <f t="shared" si="11"/>
        <v/>
      </c>
      <c r="O157" s="152"/>
      <c r="P157" s="77"/>
      <c r="Q157" s="77"/>
      <c r="R157" s="77"/>
      <c r="S157" s="77"/>
      <c r="T157" s="38"/>
      <c r="U157" s="24"/>
      <c r="V157" t="str">
        <f t="shared" si="12"/>
        <v/>
      </c>
    </row>
    <row r="158" spans="3:22" ht="45" customHeight="1" x14ac:dyDescent="0.2">
      <c r="C158" s="23"/>
      <c r="D158" s="24"/>
      <c r="E158" s="25"/>
      <c r="F158" s="77"/>
      <c r="G158" s="75"/>
      <c r="H158" s="148" t="str">
        <f t="shared" si="13"/>
        <v/>
      </c>
      <c r="I158" s="174"/>
      <c r="J158" s="175" t="str">
        <f t="shared" si="10"/>
        <v/>
      </c>
      <c r="K158" s="76"/>
      <c r="L158" s="172"/>
      <c r="M158" s="153"/>
      <c r="N158" s="173" t="str">
        <f t="shared" si="11"/>
        <v/>
      </c>
      <c r="O158" s="152"/>
      <c r="P158" s="77"/>
      <c r="Q158" s="77"/>
      <c r="R158" s="77"/>
      <c r="S158" s="77"/>
      <c r="T158" s="38"/>
      <c r="U158" s="24"/>
      <c r="V158" t="str">
        <f t="shared" si="12"/>
        <v/>
      </c>
    </row>
    <row r="159" spans="3:22" ht="45" customHeight="1" x14ac:dyDescent="0.2">
      <c r="C159" s="23"/>
      <c r="D159" s="24"/>
      <c r="E159" s="25"/>
      <c r="F159" s="77"/>
      <c r="G159" s="75"/>
      <c r="H159" s="148" t="str">
        <f t="shared" si="13"/>
        <v/>
      </c>
      <c r="I159" s="174"/>
      <c r="J159" s="175" t="str">
        <f t="shared" si="10"/>
        <v/>
      </c>
      <c r="K159" s="76"/>
      <c r="L159" s="172"/>
      <c r="M159" s="153"/>
      <c r="N159" s="173" t="str">
        <f t="shared" si="11"/>
        <v/>
      </c>
      <c r="O159" s="152"/>
      <c r="P159" s="77"/>
      <c r="Q159" s="77"/>
      <c r="R159" s="77"/>
      <c r="S159" s="77"/>
      <c r="T159" s="38"/>
      <c r="U159" s="24"/>
      <c r="V159" t="str">
        <f t="shared" si="12"/>
        <v/>
      </c>
    </row>
    <row r="160" spans="3:22" ht="45" customHeight="1" x14ac:dyDescent="0.2">
      <c r="C160" s="23"/>
      <c r="D160" s="24"/>
      <c r="E160" s="25"/>
      <c r="F160" s="77"/>
      <c r="G160" s="75"/>
      <c r="H160" s="148" t="str">
        <f t="shared" si="13"/>
        <v/>
      </c>
      <c r="I160" s="174"/>
      <c r="J160" s="175" t="str">
        <f t="shared" si="10"/>
        <v/>
      </c>
      <c r="K160" s="76"/>
      <c r="L160" s="172"/>
      <c r="M160" s="153"/>
      <c r="N160" s="173" t="str">
        <f t="shared" si="11"/>
        <v/>
      </c>
      <c r="O160" s="152"/>
      <c r="P160" s="77"/>
      <c r="Q160" s="77"/>
      <c r="R160" s="77"/>
      <c r="S160" s="77"/>
      <c r="T160" s="38"/>
      <c r="U160" s="24"/>
      <c r="V160" t="str">
        <f t="shared" si="12"/>
        <v/>
      </c>
    </row>
    <row r="161" spans="3:22" ht="45" customHeight="1" x14ac:dyDescent="0.2">
      <c r="C161" s="23"/>
      <c r="D161" s="24"/>
      <c r="E161" s="25"/>
      <c r="F161" s="77"/>
      <c r="G161" s="75"/>
      <c r="H161" s="148" t="str">
        <f t="shared" si="13"/>
        <v/>
      </c>
      <c r="I161" s="174"/>
      <c r="J161" s="175" t="str">
        <f t="shared" si="10"/>
        <v/>
      </c>
      <c r="K161" s="76"/>
      <c r="L161" s="172"/>
      <c r="M161" s="153"/>
      <c r="N161" s="173" t="str">
        <f t="shared" si="11"/>
        <v/>
      </c>
      <c r="O161" s="152"/>
      <c r="P161" s="77"/>
      <c r="Q161" s="77"/>
      <c r="R161" s="77"/>
      <c r="S161" s="77"/>
      <c r="T161" s="38"/>
      <c r="U161" s="24"/>
      <c r="V161" t="str">
        <f t="shared" si="12"/>
        <v/>
      </c>
    </row>
    <row r="162" spans="3:22" ht="45" customHeight="1" x14ac:dyDescent="0.2">
      <c r="C162" s="23"/>
      <c r="D162" s="24"/>
      <c r="E162" s="25"/>
      <c r="F162" s="77"/>
      <c r="G162" s="75"/>
      <c r="H162" s="148" t="str">
        <f t="shared" si="13"/>
        <v/>
      </c>
      <c r="I162" s="174"/>
      <c r="J162" s="175" t="str">
        <f t="shared" si="10"/>
        <v/>
      </c>
      <c r="K162" s="76"/>
      <c r="L162" s="172"/>
      <c r="M162" s="153"/>
      <c r="N162" s="173" t="str">
        <f t="shared" si="11"/>
        <v/>
      </c>
      <c r="O162" s="152"/>
      <c r="P162" s="77"/>
      <c r="Q162" s="77"/>
      <c r="R162" s="77"/>
      <c r="S162" s="77"/>
      <c r="T162" s="38"/>
      <c r="U162" s="24"/>
      <c r="V162" t="str">
        <f t="shared" si="12"/>
        <v/>
      </c>
    </row>
    <row r="163" spans="3:22" ht="45" customHeight="1" x14ac:dyDescent="0.2">
      <c r="C163" s="23"/>
      <c r="D163" s="24"/>
      <c r="E163" s="25"/>
      <c r="F163" s="77"/>
      <c r="G163" s="75"/>
      <c r="H163" s="148" t="str">
        <f t="shared" si="13"/>
        <v/>
      </c>
      <c r="I163" s="174"/>
      <c r="J163" s="175" t="str">
        <f t="shared" si="10"/>
        <v/>
      </c>
      <c r="K163" s="76"/>
      <c r="L163" s="172"/>
      <c r="M163" s="153"/>
      <c r="N163" s="173" t="str">
        <f t="shared" si="11"/>
        <v/>
      </c>
      <c r="O163" s="152"/>
      <c r="P163" s="77"/>
      <c r="Q163" s="77"/>
      <c r="R163" s="77"/>
      <c r="S163" s="77"/>
      <c r="T163" s="38"/>
      <c r="U163" s="24"/>
      <c r="V163" t="str">
        <f t="shared" si="12"/>
        <v/>
      </c>
    </row>
    <row r="164" spans="3:22" ht="45" customHeight="1" x14ac:dyDescent="0.2">
      <c r="C164" s="23"/>
      <c r="D164" s="24"/>
      <c r="E164" s="25"/>
      <c r="F164" s="77"/>
      <c r="G164" s="75"/>
      <c r="H164" s="148" t="str">
        <f t="shared" si="13"/>
        <v/>
      </c>
      <c r="I164" s="174"/>
      <c r="J164" s="175" t="str">
        <f t="shared" si="10"/>
        <v/>
      </c>
      <c r="K164" s="76"/>
      <c r="L164" s="172"/>
      <c r="M164" s="153"/>
      <c r="N164" s="173" t="str">
        <f t="shared" si="11"/>
        <v/>
      </c>
      <c r="O164" s="152"/>
      <c r="P164" s="77"/>
      <c r="Q164" s="77"/>
      <c r="R164" s="77"/>
      <c r="S164" s="77"/>
      <c r="T164" s="38"/>
      <c r="U164" s="24"/>
      <c r="V164" t="str">
        <f t="shared" si="12"/>
        <v/>
      </c>
    </row>
    <row r="165" spans="3:22" ht="45" customHeight="1" x14ac:dyDescent="0.2">
      <c r="C165" s="23"/>
      <c r="D165" s="24"/>
      <c r="E165" s="25"/>
      <c r="F165" s="77"/>
      <c r="G165" s="75"/>
      <c r="H165" s="148" t="str">
        <f t="shared" si="13"/>
        <v/>
      </c>
      <c r="I165" s="174"/>
      <c r="J165" s="175" t="str">
        <f t="shared" si="10"/>
        <v/>
      </c>
      <c r="K165" s="76"/>
      <c r="L165" s="172"/>
      <c r="M165" s="153"/>
      <c r="N165" s="173" t="str">
        <f t="shared" si="11"/>
        <v/>
      </c>
      <c r="O165" s="152"/>
      <c r="P165" s="77"/>
      <c r="Q165" s="77"/>
      <c r="R165" s="77"/>
      <c r="S165" s="77"/>
      <c r="T165" s="38"/>
      <c r="U165" s="24"/>
      <c r="V165" t="str">
        <f t="shared" si="12"/>
        <v/>
      </c>
    </row>
    <row r="166" spans="3:22" ht="45" customHeight="1" x14ac:dyDescent="0.2">
      <c r="C166" s="23"/>
      <c r="D166" s="24"/>
      <c r="E166" s="25"/>
      <c r="F166" s="77"/>
      <c r="G166" s="75"/>
      <c r="H166" s="148" t="str">
        <f t="shared" si="13"/>
        <v/>
      </c>
      <c r="I166" s="174"/>
      <c r="J166" s="175" t="str">
        <f t="shared" si="10"/>
        <v/>
      </c>
      <c r="K166" s="76"/>
      <c r="L166" s="172"/>
      <c r="M166" s="153"/>
      <c r="N166" s="173" t="str">
        <f t="shared" si="11"/>
        <v/>
      </c>
      <c r="O166" s="152"/>
      <c r="P166" s="77"/>
      <c r="Q166" s="77"/>
      <c r="R166" s="77"/>
      <c r="S166" s="77"/>
      <c r="T166" s="38"/>
      <c r="U166" s="24"/>
      <c r="V166" t="str">
        <f t="shared" si="12"/>
        <v/>
      </c>
    </row>
    <row r="167" spans="3:22" ht="45" customHeight="1" x14ac:dyDescent="0.2">
      <c r="C167" s="23"/>
      <c r="D167" s="24"/>
      <c r="E167" s="25"/>
      <c r="F167" s="77"/>
      <c r="G167" s="75"/>
      <c r="H167" s="148" t="str">
        <f t="shared" si="13"/>
        <v/>
      </c>
      <c r="I167" s="174"/>
      <c r="J167" s="175" t="str">
        <f t="shared" si="10"/>
        <v/>
      </c>
      <c r="K167" s="76"/>
      <c r="L167" s="172"/>
      <c r="M167" s="153"/>
      <c r="N167" s="173" t="str">
        <f t="shared" si="11"/>
        <v/>
      </c>
      <c r="O167" s="152"/>
      <c r="P167" s="77"/>
      <c r="Q167" s="77"/>
      <c r="R167" s="77"/>
      <c r="S167" s="77"/>
      <c r="T167" s="38"/>
      <c r="U167" s="24"/>
      <c r="V167" t="str">
        <f t="shared" si="12"/>
        <v/>
      </c>
    </row>
    <row r="168" spans="3:22" ht="45" customHeight="1" x14ac:dyDescent="0.2">
      <c r="C168" s="23"/>
      <c r="D168" s="24"/>
      <c r="E168" s="25"/>
      <c r="F168" s="77"/>
      <c r="G168" s="75"/>
      <c r="H168" s="148" t="str">
        <f t="shared" si="13"/>
        <v/>
      </c>
      <c r="I168" s="174"/>
      <c r="J168" s="175" t="str">
        <f t="shared" si="10"/>
        <v/>
      </c>
      <c r="K168" s="76"/>
      <c r="L168" s="172"/>
      <c r="M168" s="153"/>
      <c r="N168" s="173" t="str">
        <f t="shared" si="11"/>
        <v/>
      </c>
      <c r="O168" s="152"/>
      <c r="P168" s="77"/>
      <c r="Q168" s="77"/>
      <c r="R168" s="77"/>
      <c r="S168" s="77"/>
      <c r="T168" s="38"/>
      <c r="U168" s="24"/>
      <c r="V168" t="str">
        <f t="shared" si="12"/>
        <v/>
      </c>
    </row>
    <row r="169" spans="3:22" ht="45" customHeight="1" x14ac:dyDescent="0.2">
      <c r="C169" s="23"/>
      <c r="D169" s="24"/>
      <c r="E169" s="25"/>
      <c r="F169" s="77"/>
      <c r="G169" s="75"/>
      <c r="H169" s="148" t="str">
        <f t="shared" si="13"/>
        <v/>
      </c>
      <c r="I169" s="174"/>
      <c r="J169" s="175" t="str">
        <f t="shared" si="10"/>
        <v/>
      </c>
      <c r="K169" s="76"/>
      <c r="L169" s="172"/>
      <c r="M169" s="153"/>
      <c r="N169" s="173" t="str">
        <f t="shared" si="11"/>
        <v/>
      </c>
      <c r="O169" s="152"/>
      <c r="P169" s="77"/>
      <c r="Q169" s="77"/>
      <c r="R169" s="77"/>
      <c r="S169" s="77"/>
      <c r="T169" s="38"/>
      <c r="U169" s="24"/>
      <c r="V169" t="str">
        <f t="shared" si="12"/>
        <v/>
      </c>
    </row>
    <row r="170" spans="3:22" ht="45" customHeight="1" x14ac:dyDescent="0.2">
      <c r="C170" s="23"/>
      <c r="D170" s="24"/>
      <c r="E170" s="25"/>
      <c r="F170" s="77"/>
      <c r="G170" s="75"/>
      <c r="H170" s="148" t="str">
        <f t="shared" si="13"/>
        <v/>
      </c>
      <c r="I170" s="174"/>
      <c r="J170" s="175" t="str">
        <f t="shared" si="10"/>
        <v/>
      </c>
      <c r="K170" s="76"/>
      <c r="L170" s="172"/>
      <c r="M170" s="153"/>
      <c r="N170" s="173" t="str">
        <f t="shared" si="11"/>
        <v/>
      </c>
      <c r="O170" s="152"/>
      <c r="P170" s="77"/>
      <c r="Q170" s="77"/>
      <c r="R170" s="77"/>
      <c r="S170" s="77"/>
      <c r="T170" s="38"/>
      <c r="U170" s="24"/>
      <c r="V170" t="str">
        <f t="shared" si="12"/>
        <v/>
      </c>
    </row>
    <row r="171" spans="3:22" ht="45" customHeight="1" x14ac:dyDescent="0.2">
      <c r="C171" s="23"/>
      <c r="D171" s="24"/>
      <c r="E171" s="25"/>
      <c r="F171" s="77"/>
      <c r="G171" s="75"/>
      <c r="H171" s="148" t="str">
        <f t="shared" si="13"/>
        <v/>
      </c>
      <c r="I171" s="174"/>
      <c r="J171" s="175" t="str">
        <f t="shared" si="10"/>
        <v/>
      </c>
      <c r="K171" s="76"/>
      <c r="L171" s="172"/>
      <c r="M171" s="153"/>
      <c r="N171" s="173" t="str">
        <f t="shared" si="11"/>
        <v/>
      </c>
      <c r="O171" s="152"/>
      <c r="P171" s="77"/>
      <c r="Q171" s="77"/>
      <c r="R171" s="77"/>
      <c r="S171" s="77"/>
      <c r="T171" s="38"/>
      <c r="U171" s="24"/>
      <c r="V171" t="str">
        <f t="shared" si="12"/>
        <v/>
      </c>
    </row>
    <row r="172" spans="3:22" ht="45" customHeight="1" x14ac:dyDescent="0.2">
      <c r="C172" s="23"/>
      <c r="D172" s="24"/>
      <c r="E172" s="25"/>
      <c r="F172" s="77"/>
      <c r="G172" s="75"/>
      <c r="H172" s="148" t="str">
        <f t="shared" si="13"/>
        <v/>
      </c>
      <c r="I172" s="174"/>
      <c r="J172" s="175" t="str">
        <f t="shared" si="10"/>
        <v/>
      </c>
      <c r="K172" s="76"/>
      <c r="L172" s="172"/>
      <c r="M172" s="153"/>
      <c r="N172" s="173" t="str">
        <f t="shared" si="11"/>
        <v/>
      </c>
      <c r="O172" s="152"/>
      <c r="P172" s="77"/>
      <c r="Q172" s="77"/>
      <c r="R172" s="77"/>
      <c r="S172" s="77"/>
      <c r="T172" s="38"/>
      <c r="U172" s="24"/>
      <c r="V172" t="str">
        <f t="shared" si="12"/>
        <v/>
      </c>
    </row>
    <row r="173" spans="3:22" ht="45" customHeight="1" x14ac:dyDescent="0.2">
      <c r="C173" s="23"/>
      <c r="D173" s="24"/>
      <c r="E173" s="25"/>
      <c r="F173" s="77"/>
      <c r="G173" s="75"/>
      <c r="H173" s="148" t="str">
        <f t="shared" si="13"/>
        <v/>
      </c>
      <c r="I173" s="174"/>
      <c r="J173" s="175" t="str">
        <f t="shared" si="10"/>
        <v/>
      </c>
      <c r="K173" s="76"/>
      <c r="L173" s="172"/>
      <c r="M173" s="153"/>
      <c r="N173" s="173" t="str">
        <f t="shared" si="11"/>
        <v/>
      </c>
      <c r="O173" s="152"/>
      <c r="P173" s="77"/>
      <c r="Q173" s="77"/>
      <c r="R173" s="77"/>
      <c r="S173" s="77"/>
      <c r="T173" s="38"/>
      <c r="U173" s="24"/>
      <c r="V173" t="str">
        <f t="shared" si="12"/>
        <v/>
      </c>
    </row>
    <row r="174" spans="3:22" ht="45" customHeight="1" x14ac:dyDescent="0.2">
      <c r="C174" s="23"/>
      <c r="D174" s="24"/>
      <c r="E174" s="25"/>
      <c r="F174" s="77"/>
      <c r="G174" s="75"/>
      <c r="H174" s="148" t="str">
        <f t="shared" si="13"/>
        <v/>
      </c>
      <c r="I174" s="174"/>
      <c r="J174" s="175" t="str">
        <f t="shared" si="10"/>
        <v/>
      </c>
      <c r="K174" s="76"/>
      <c r="L174" s="172"/>
      <c r="M174" s="153"/>
      <c r="N174" s="173" t="str">
        <f t="shared" si="11"/>
        <v/>
      </c>
      <c r="O174" s="152"/>
      <c r="P174" s="77"/>
      <c r="Q174" s="77"/>
      <c r="R174" s="77"/>
      <c r="S174" s="77"/>
      <c r="T174" s="38"/>
      <c r="U174" s="24"/>
      <c r="V174" t="str">
        <f t="shared" si="12"/>
        <v/>
      </c>
    </row>
    <row r="175" spans="3:22" ht="45" customHeight="1" x14ac:dyDescent="0.2">
      <c r="C175" s="23"/>
      <c r="D175" s="24"/>
      <c r="E175" s="25"/>
      <c r="F175" s="77"/>
      <c r="G175" s="75"/>
      <c r="H175" s="148" t="str">
        <f t="shared" si="13"/>
        <v/>
      </c>
      <c r="I175" s="174"/>
      <c r="J175" s="175" t="str">
        <f t="shared" si="10"/>
        <v/>
      </c>
      <c r="K175" s="76"/>
      <c r="L175" s="172"/>
      <c r="M175" s="153"/>
      <c r="N175" s="173" t="str">
        <f t="shared" si="11"/>
        <v/>
      </c>
      <c r="O175" s="152"/>
      <c r="P175" s="77"/>
      <c r="Q175" s="77"/>
      <c r="R175" s="77"/>
      <c r="S175" s="77"/>
      <c r="T175" s="38"/>
      <c r="U175" s="24"/>
      <c r="V175" t="str">
        <f t="shared" si="12"/>
        <v/>
      </c>
    </row>
    <row r="176" spans="3:22" ht="45" customHeight="1" x14ac:dyDescent="0.2">
      <c r="C176" s="23"/>
      <c r="D176" s="24"/>
      <c r="E176" s="25"/>
      <c r="F176" s="77"/>
      <c r="G176" s="75"/>
      <c r="H176" s="148" t="str">
        <f t="shared" si="13"/>
        <v/>
      </c>
      <c r="I176" s="174"/>
      <c r="J176" s="175" t="str">
        <f t="shared" si="10"/>
        <v/>
      </c>
      <c r="K176" s="76"/>
      <c r="L176" s="172"/>
      <c r="M176" s="153"/>
      <c r="N176" s="173" t="str">
        <f t="shared" si="11"/>
        <v/>
      </c>
      <c r="O176" s="152"/>
      <c r="P176" s="77"/>
      <c r="Q176" s="77"/>
      <c r="R176" s="77"/>
      <c r="S176" s="77"/>
      <c r="T176" s="38"/>
      <c r="U176" s="24"/>
      <c r="V176" t="str">
        <f t="shared" si="12"/>
        <v/>
      </c>
    </row>
    <row r="177" spans="3:22" ht="45" customHeight="1" x14ac:dyDescent="0.2">
      <c r="C177" s="23"/>
      <c r="D177" s="24"/>
      <c r="E177" s="25"/>
      <c r="F177" s="77"/>
      <c r="G177" s="75"/>
      <c r="H177" s="148" t="str">
        <f t="shared" si="13"/>
        <v/>
      </c>
      <c r="I177" s="174"/>
      <c r="J177" s="175" t="str">
        <f t="shared" si="10"/>
        <v/>
      </c>
      <c r="K177" s="76"/>
      <c r="L177" s="172"/>
      <c r="M177" s="153"/>
      <c r="N177" s="173" t="str">
        <f t="shared" si="11"/>
        <v/>
      </c>
      <c r="O177" s="152"/>
      <c r="P177" s="77"/>
      <c r="Q177" s="77"/>
      <c r="R177" s="77"/>
      <c r="S177" s="77"/>
      <c r="T177" s="38"/>
      <c r="U177" s="24"/>
      <c r="V177" t="str">
        <f t="shared" si="12"/>
        <v/>
      </c>
    </row>
    <row r="178" spans="3:22" ht="45" customHeight="1" x14ac:dyDescent="0.2">
      <c r="C178" s="23"/>
      <c r="D178" s="24"/>
      <c r="E178" s="25"/>
      <c r="F178" s="77"/>
      <c r="G178" s="75"/>
      <c r="H178" s="148" t="str">
        <f t="shared" si="13"/>
        <v/>
      </c>
      <c r="I178" s="174"/>
      <c r="J178" s="175" t="str">
        <f t="shared" si="10"/>
        <v/>
      </c>
      <c r="K178" s="76"/>
      <c r="L178" s="172"/>
      <c r="M178" s="153"/>
      <c r="N178" s="173" t="str">
        <f t="shared" si="11"/>
        <v/>
      </c>
      <c r="O178" s="152"/>
      <c r="P178" s="77"/>
      <c r="Q178" s="77"/>
      <c r="R178" s="77"/>
      <c r="S178" s="77"/>
      <c r="T178" s="38"/>
      <c r="U178" s="24"/>
      <c r="V178" t="str">
        <f t="shared" si="12"/>
        <v/>
      </c>
    </row>
    <row r="179" spans="3:22" ht="45" customHeight="1" x14ac:dyDescent="0.2">
      <c r="C179" s="23"/>
      <c r="D179" s="24"/>
      <c r="E179" s="25"/>
      <c r="F179" s="77"/>
      <c r="G179" s="75"/>
      <c r="H179" s="148" t="str">
        <f t="shared" si="13"/>
        <v/>
      </c>
      <c r="I179" s="174"/>
      <c r="J179" s="175" t="str">
        <f t="shared" si="10"/>
        <v/>
      </c>
      <c r="K179" s="76"/>
      <c r="L179" s="172"/>
      <c r="M179" s="153"/>
      <c r="N179" s="173" t="str">
        <f t="shared" si="11"/>
        <v/>
      </c>
      <c r="O179" s="152"/>
      <c r="P179" s="77"/>
      <c r="Q179" s="77"/>
      <c r="R179" s="77"/>
      <c r="S179" s="77"/>
      <c r="T179" s="38"/>
      <c r="U179" s="24"/>
      <c r="V179" t="str">
        <f t="shared" si="12"/>
        <v/>
      </c>
    </row>
    <row r="180" spans="3:22" ht="45" customHeight="1" x14ac:dyDescent="0.2">
      <c r="C180" s="23"/>
      <c r="D180" s="24"/>
      <c r="E180" s="25"/>
      <c r="F180" s="77"/>
      <c r="G180" s="75"/>
      <c r="H180" s="148" t="str">
        <f t="shared" si="13"/>
        <v/>
      </c>
      <c r="I180" s="174"/>
      <c r="J180" s="175" t="str">
        <f t="shared" si="10"/>
        <v/>
      </c>
      <c r="K180" s="76"/>
      <c r="L180" s="172"/>
      <c r="M180" s="153"/>
      <c r="N180" s="173" t="str">
        <f t="shared" si="11"/>
        <v/>
      </c>
      <c r="O180" s="152"/>
      <c r="P180" s="77"/>
      <c r="Q180" s="77"/>
      <c r="R180" s="77"/>
      <c r="S180" s="77"/>
      <c r="T180" s="38"/>
      <c r="U180" s="24"/>
      <c r="V180" t="str">
        <f t="shared" si="12"/>
        <v/>
      </c>
    </row>
    <row r="181" spans="3:22" ht="45" customHeight="1" x14ac:dyDescent="0.2">
      <c r="C181" s="23"/>
      <c r="D181" s="24"/>
      <c r="E181" s="25"/>
      <c r="F181" s="77"/>
      <c r="G181" s="75"/>
      <c r="H181" s="148" t="str">
        <f t="shared" si="13"/>
        <v/>
      </c>
      <c r="I181" s="174"/>
      <c r="J181" s="175" t="str">
        <f t="shared" si="10"/>
        <v/>
      </c>
      <c r="K181" s="76"/>
      <c r="L181" s="172"/>
      <c r="M181" s="153"/>
      <c r="N181" s="173" t="str">
        <f t="shared" si="11"/>
        <v/>
      </c>
      <c r="O181" s="152"/>
      <c r="P181" s="77"/>
      <c r="Q181" s="77"/>
      <c r="R181" s="77"/>
      <c r="S181" s="77"/>
      <c r="T181" s="38"/>
      <c r="U181" s="24"/>
      <c r="V181" t="str">
        <f t="shared" si="12"/>
        <v/>
      </c>
    </row>
    <row r="182" spans="3:22" ht="45" customHeight="1" x14ac:dyDescent="0.2">
      <c r="C182" s="23"/>
      <c r="D182" s="24"/>
      <c r="E182" s="25"/>
      <c r="F182" s="77"/>
      <c r="G182" s="75"/>
      <c r="H182" s="148" t="str">
        <f t="shared" si="13"/>
        <v/>
      </c>
      <c r="I182" s="174"/>
      <c r="J182" s="175" t="str">
        <f t="shared" si="10"/>
        <v/>
      </c>
      <c r="K182" s="76"/>
      <c r="L182" s="172"/>
      <c r="M182" s="153"/>
      <c r="N182" s="173" t="str">
        <f t="shared" si="11"/>
        <v/>
      </c>
      <c r="O182" s="152"/>
      <c r="P182" s="77"/>
      <c r="Q182" s="77"/>
      <c r="R182" s="77"/>
      <c r="S182" s="77"/>
      <c r="T182" s="38"/>
      <c r="U182" s="24"/>
      <c r="V182" t="str">
        <f t="shared" si="12"/>
        <v/>
      </c>
    </row>
    <row r="183" spans="3:22" ht="45" customHeight="1" x14ac:dyDescent="0.2">
      <c r="C183" s="23"/>
      <c r="D183" s="24"/>
      <c r="E183" s="25"/>
      <c r="F183" s="77"/>
      <c r="G183" s="75"/>
      <c r="H183" s="148" t="str">
        <f t="shared" si="13"/>
        <v/>
      </c>
      <c r="I183" s="174"/>
      <c r="J183" s="175" t="str">
        <f t="shared" si="10"/>
        <v/>
      </c>
      <c r="K183" s="76"/>
      <c r="L183" s="172"/>
      <c r="M183" s="153"/>
      <c r="N183" s="173" t="str">
        <f t="shared" si="11"/>
        <v/>
      </c>
      <c r="O183" s="152"/>
      <c r="P183" s="77"/>
      <c r="Q183" s="77"/>
      <c r="R183" s="77"/>
      <c r="S183" s="77"/>
      <c r="T183" s="38"/>
      <c r="U183" s="24"/>
      <c r="V183" t="str">
        <f t="shared" si="12"/>
        <v/>
      </c>
    </row>
    <row r="184" spans="3:22" ht="45" customHeight="1" x14ac:dyDescent="0.2">
      <c r="C184" s="23"/>
      <c r="D184" s="24"/>
      <c r="E184" s="25"/>
      <c r="F184" s="77"/>
      <c r="G184" s="75"/>
      <c r="H184" s="148" t="str">
        <f t="shared" si="13"/>
        <v/>
      </c>
      <c r="I184" s="174"/>
      <c r="J184" s="175" t="str">
        <f t="shared" si="10"/>
        <v/>
      </c>
      <c r="K184" s="76"/>
      <c r="L184" s="172"/>
      <c r="M184" s="153"/>
      <c r="N184" s="173" t="str">
        <f t="shared" si="11"/>
        <v/>
      </c>
      <c r="O184" s="152"/>
      <c r="P184" s="77"/>
      <c r="Q184" s="77"/>
      <c r="R184" s="77"/>
      <c r="S184" s="77"/>
      <c r="T184" s="38"/>
      <c r="U184" s="24"/>
      <c r="V184" t="str">
        <f t="shared" si="12"/>
        <v/>
      </c>
    </row>
    <row r="185" spans="3:22" ht="45" customHeight="1" x14ac:dyDescent="0.2">
      <c r="C185" s="23"/>
      <c r="D185" s="24"/>
      <c r="E185" s="25"/>
      <c r="F185" s="77"/>
      <c r="G185" s="75"/>
      <c r="H185" s="148" t="str">
        <f t="shared" si="13"/>
        <v/>
      </c>
      <c r="I185" s="174"/>
      <c r="J185" s="175" t="str">
        <f t="shared" si="10"/>
        <v/>
      </c>
      <c r="K185" s="76"/>
      <c r="L185" s="172"/>
      <c r="M185" s="153"/>
      <c r="N185" s="173" t="str">
        <f t="shared" si="11"/>
        <v/>
      </c>
      <c r="O185" s="152"/>
      <c r="P185" s="77"/>
      <c r="Q185" s="77"/>
      <c r="R185" s="77"/>
      <c r="S185" s="77"/>
      <c r="T185" s="38"/>
      <c r="U185" s="24"/>
      <c r="V185" t="str">
        <f t="shared" si="12"/>
        <v/>
      </c>
    </row>
    <row r="186" spans="3:22" ht="45" customHeight="1" x14ac:dyDescent="0.2">
      <c r="C186" s="23"/>
      <c r="D186" s="24"/>
      <c r="E186" s="25"/>
      <c r="F186" s="77"/>
      <c r="G186" s="75"/>
      <c r="H186" s="148" t="str">
        <f t="shared" si="13"/>
        <v/>
      </c>
      <c r="I186" s="174"/>
      <c r="J186" s="175" t="str">
        <f t="shared" si="10"/>
        <v/>
      </c>
      <c r="K186" s="76"/>
      <c r="L186" s="172"/>
      <c r="M186" s="153"/>
      <c r="N186" s="173" t="str">
        <f t="shared" si="11"/>
        <v/>
      </c>
      <c r="O186" s="152"/>
      <c r="P186" s="77"/>
      <c r="Q186" s="77"/>
      <c r="R186" s="77"/>
      <c r="S186" s="77"/>
      <c r="T186" s="38"/>
      <c r="U186" s="24"/>
      <c r="V186" t="str">
        <f t="shared" si="12"/>
        <v/>
      </c>
    </row>
    <row r="187" spans="3:22" ht="45" customHeight="1" x14ac:dyDescent="0.2">
      <c r="C187" s="23"/>
      <c r="D187" s="24"/>
      <c r="E187" s="25"/>
      <c r="F187" s="77"/>
      <c r="G187" s="75"/>
      <c r="H187" s="148" t="str">
        <f t="shared" si="13"/>
        <v/>
      </c>
      <c r="I187" s="174"/>
      <c r="J187" s="175" t="str">
        <f t="shared" si="10"/>
        <v/>
      </c>
      <c r="K187" s="76"/>
      <c r="L187" s="172"/>
      <c r="M187" s="153"/>
      <c r="N187" s="173" t="str">
        <f t="shared" si="11"/>
        <v/>
      </c>
      <c r="O187" s="152"/>
      <c r="P187" s="77"/>
      <c r="Q187" s="77"/>
      <c r="R187" s="77"/>
      <c r="S187" s="77"/>
      <c r="T187" s="38"/>
      <c r="U187" s="24"/>
      <c r="V187" t="str">
        <f t="shared" si="12"/>
        <v/>
      </c>
    </row>
    <row r="188" spans="3:22" ht="45" customHeight="1" x14ac:dyDescent="0.2">
      <c r="C188" s="23"/>
      <c r="D188" s="24"/>
      <c r="E188" s="25"/>
      <c r="F188" s="77"/>
      <c r="G188" s="75"/>
      <c r="H188" s="148" t="str">
        <f t="shared" si="13"/>
        <v/>
      </c>
      <c r="I188" s="174"/>
      <c r="J188" s="175" t="str">
        <f t="shared" si="10"/>
        <v/>
      </c>
      <c r="K188" s="76"/>
      <c r="L188" s="172"/>
      <c r="M188" s="153"/>
      <c r="N188" s="173" t="str">
        <f t="shared" si="11"/>
        <v/>
      </c>
      <c r="O188" s="152"/>
      <c r="P188" s="77"/>
      <c r="Q188" s="77"/>
      <c r="R188" s="77"/>
      <c r="S188" s="77"/>
      <c r="T188" s="38"/>
      <c r="U188" s="24"/>
      <c r="V188" t="str">
        <f t="shared" si="12"/>
        <v/>
      </c>
    </row>
    <row r="189" spans="3:22" ht="45" customHeight="1" x14ac:dyDescent="0.2">
      <c r="C189" s="23"/>
      <c r="D189" s="24"/>
      <c r="E189" s="25"/>
      <c r="F189" s="77"/>
      <c r="G189" s="75"/>
      <c r="H189" s="148" t="str">
        <f t="shared" si="13"/>
        <v/>
      </c>
      <c r="I189" s="174"/>
      <c r="J189" s="175" t="str">
        <f t="shared" si="10"/>
        <v/>
      </c>
      <c r="K189" s="76"/>
      <c r="L189" s="172"/>
      <c r="M189" s="153"/>
      <c r="N189" s="173" t="str">
        <f t="shared" si="11"/>
        <v/>
      </c>
      <c r="O189" s="152"/>
      <c r="P189" s="77"/>
      <c r="Q189" s="77"/>
      <c r="R189" s="77"/>
      <c r="S189" s="77"/>
      <c r="T189" s="38"/>
      <c r="U189" s="24"/>
      <c r="V189" t="str">
        <f t="shared" si="12"/>
        <v/>
      </c>
    </row>
    <row r="190" spans="3:22" ht="45" customHeight="1" x14ac:dyDescent="0.2">
      <c r="C190" s="23"/>
      <c r="D190" s="24"/>
      <c r="E190" s="25"/>
      <c r="F190" s="77"/>
      <c r="G190" s="75"/>
      <c r="H190" s="148" t="str">
        <f t="shared" si="13"/>
        <v/>
      </c>
      <c r="I190" s="174"/>
      <c r="J190" s="175" t="str">
        <f t="shared" si="10"/>
        <v/>
      </c>
      <c r="K190" s="76"/>
      <c r="L190" s="172"/>
      <c r="M190" s="153"/>
      <c r="N190" s="173" t="str">
        <f t="shared" si="11"/>
        <v/>
      </c>
      <c r="O190" s="152"/>
      <c r="P190" s="77"/>
      <c r="Q190" s="77"/>
      <c r="R190" s="77"/>
      <c r="S190" s="77"/>
      <c r="T190" s="38"/>
      <c r="U190" s="24"/>
      <c r="V190" t="str">
        <f t="shared" si="12"/>
        <v/>
      </c>
    </row>
    <row r="191" spans="3:22" ht="45" customHeight="1" x14ac:dyDescent="0.2">
      <c r="C191" s="23"/>
      <c r="D191" s="24"/>
      <c r="E191" s="25"/>
      <c r="F191" s="77"/>
      <c r="G191" s="75"/>
      <c r="H191" s="148" t="str">
        <f t="shared" si="13"/>
        <v/>
      </c>
      <c r="I191" s="174"/>
      <c r="J191" s="175" t="str">
        <f t="shared" si="10"/>
        <v/>
      </c>
      <c r="K191" s="76"/>
      <c r="L191" s="172"/>
      <c r="M191" s="153"/>
      <c r="N191" s="173" t="str">
        <f t="shared" si="11"/>
        <v/>
      </c>
      <c r="O191" s="152"/>
      <c r="P191" s="77"/>
      <c r="Q191" s="77"/>
      <c r="R191" s="77"/>
      <c r="S191" s="77"/>
      <c r="T191" s="38"/>
      <c r="U191" s="24"/>
      <c r="V191" t="str">
        <f t="shared" si="12"/>
        <v/>
      </c>
    </row>
    <row r="192" spans="3:22" ht="45" customHeight="1" x14ac:dyDescent="0.2">
      <c r="C192" s="23"/>
      <c r="D192" s="24"/>
      <c r="E192" s="25"/>
      <c r="F192" s="77"/>
      <c r="G192" s="75"/>
      <c r="H192" s="148" t="str">
        <f t="shared" si="13"/>
        <v/>
      </c>
      <c r="I192" s="174"/>
      <c r="J192" s="175" t="str">
        <f t="shared" si="10"/>
        <v/>
      </c>
      <c r="K192" s="76"/>
      <c r="L192" s="172"/>
      <c r="M192" s="153"/>
      <c r="N192" s="173" t="str">
        <f t="shared" si="11"/>
        <v/>
      </c>
      <c r="O192" s="152"/>
      <c r="P192" s="77"/>
      <c r="Q192" s="77"/>
      <c r="R192" s="77"/>
      <c r="S192" s="77"/>
      <c r="T192" s="38"/>
      <c r="U192" s="24"/>
      <c r="V192" t="str">
        <f t="shared" si="12"/>
        <v/>
      </c>
    </row>
    <row r="193" spans="3:22" ht="45" customHeight="1" x14ac:dyDescent="0.2">
      <c r="C193" s="23"/>
      <c r="D193" s="24"/>
      <c r="E193" s="25"/>
      <c r="F193" s="77"/>
      <c r="G193" s="75"/>
      <c r="H193" s="148" t="str">
        <f t="shared" si="13"/>
        <v/>
      </c>
      <c r="I193" s="174"/>
      <c r="J193" s="175" t="str">
        <f t="shared" si="10"/>
        <v/>
      </c>
      <c r="K193" s="76"/>
      <c r="L193" s="172"/>
      <c r="M193" s="153"/>
      <c r="N193" s="173" t="str">
        <f t="shared" si="11"/>
        <v/>
      </c>
      <c r="O193" s="152"/>
      <c r="P193" s="77"/>
      <c r="Q193" s="77"/>
      <c r="R193" s="77"/>
      <c r="S193" s="77"/>
      <c r="T193" s="38"/>
      <c r="U193" s="24"/>
      <c r="V193" t="str">
        <f t="shared" si="12"/>
        <v/>
      </c>
    </row>
    <row r="194" spans="3:22" ht="45" customHeight="1" x14ac:dyDescent="0.2">
      <c r="C194" s="23"/>
      <c r="D194" s="24"/>
      <c r="E194" s="25"/>
      <c r="F194" s="77"/>
      <c r="G194" s="75"/>
      <c r="H194" s="148" t="str">
        <f t="shared" si="13"/>
        <v/>
      </c>
      <c r="I194" s="174"/>
      <c r="J194" s="175" t="str">
        <f t="shared" si="10"/>
        <v/>
      </c>
      <c r="K194" s="76"/>
      <c r="L194" s="172"/>
      <c r="M194" s="153"/>
      <c r="N194" s="173" t="str">
        <f t="shared" si="11"/>
        <v/>
      </c>
      <c r="O194" s="152"/>
      <c r="P194" s="77"/>
      <c r="Q194" s="77"/>
      <c r="R194" s="77"/>
      <c r="S194" s="77"/>
      <c r="T194" s="38"/>
      <c r="U194" s="24"/>
      <c r="V194" t="str">
        <f t="shared" si="12"/>
        <v/>
      </c>
    </row>
    <row r="195" spans="3:22" ht="45" customHeight="1" x14ac:dyDescent="0.2">
      <c r="C195" s="23"/>
      <c r="D195" s="24"/>
      <c r="E195" s="25"/>
      <c r="F195" s="77"/>
      <c r="G195" s="75"/>
      <c r="H195" s="148" t="str">
        <f t="shared" si="13"/>
        <v/>
      </c>
      <c r="I195" s="174"/>
      <c r="J195" s="175" t="str">
        <f t="shared" si="10"/>
        <v/>
      </c>
      <c r="K195" s="76"/>
      <c r="L195" s="172"/>
      <c r="M195" s="153"/>
      <c r="N195" s="173" t="str">
        <f t="shared" si="11"/>
        <v/>
      </c>
      <c r="O195" s="152"/>
      <c r="P195" s="77"/>
      <c r="Q195" s="77"/>
      <c r="R195" s="77"/>
      <c r="S195" s="77"/>
      <c r="T195" s="38"/>
      <c r="U195" s="24"/>
      <c r="V195" t="str">
        <f t="shared" si="12"/>
        <v/>
      </c>
    </row>
    <row r="196" spans="3:22" ht="45" customHeight="1" x14ac:dyDescent="0.2">
      <c r="C196" s="23"/>
      <c r="D196" s="24"/>
      <c r="E196" s="25"/>
      <c r="F196" s="77"/>
      <c r="G196" s="75"/>
      <c r="H196" s="148" t="str">
        <f t="shared" si="13"/>
        <v/>
      </c>
      <c r="I196" s="174"/>
      <c r="J196" s="175" t="str">
        <f t="shared" si="10"/>
        <v/>
      </c>
      <c r="K196" s="76"/>
      <c r="L196" s="172"/>
      <c r="M196" s="153"/>
      <c r="N196" s="173" t="str">
        <f t="shared" si="11"/>
        <v/>
      </c>
      <c r="O196" s="152"/>
      <c r="P196" s="77"/>
      <c r="Q196" s="77"/>
      <c r="R196" s="77"/>
      <c r="S196" s="77"/>
      <c r="T196" s="38"/>
      <c r="U196" s="24"/>
      <c r="V196" t="str">
        <f t="shared" si="12"/>
        <v/>
      </c>
    </row>
    <row r="197" spans="3:22" ht="45" customHeight="1" x14ac:dyDescent="0.2">
      <c r="C197" s="23"/>
      <c r="D197" s="24"/>
      <c r="E197" s="25"/>
      <c r="F197" s="77"/>
      <c r="G197" s="75"/>
      <c r="H197" s="148" t="str">
        <f t="shared" si="13"/>
        <v/>
      </c>
      <c r="I197" s="174"/>
      <c r="J197" s="175" t="str">
        <f t="shared" si="10"/>
        <v/>
      </c>
      <c r="K197" s="76"/>
      <c r="L197" s="172"/>
      <c r="M197" s="153"/>
      <c r="N197" s="173" t="str">
        <f t="shared" si="11"/>
        <v/>
      </c>
      <c r="O197" s="152"/>
      <c r="P197" s="77"/>
      <c r="Q197" s="77"/>
      <c r="R197" s="77"/>
      <c r="S197" s="77"/>
      <c r="T197" s="38"/>
      <c r="U197" s="24"/>
      <c r="V197" t="str">
        <f t="shared" si="12"/>
        <v/>
      </c>
    </row>
    <row r="198" spans="3:22" ht="45" customHeight="1" x14ac:dyDescent="0.2">
      <c r="C198" s="23"/>
      <c r="D198" s="24"/>
      <c r="E198" s="25"/>
      <c r="F198" s="77"/>
      <c r="G198" s="75"/>
      <c r="H198" s="148" t="str">
        <f t="shared" si="13"/>
        <v/>
      </c>
      <c r="I198" s="174"/>
      <c r="J198" s="175" t="str">
        <f t="shared" si="10"/>
        <v/>
      </c>
      <c r="K198" s="76"/>
      <c r="L198" s="172"/>
      <c r="M198" s="153"/>
      <c r="N198" s="173" t="str">
        <f t="shared" si="11"/>
        <v/>
      </c>
      <c r="O198" s="152"/>
      <c r="P198" s="77"/>
      <c r="Q198" s="77"/>
      <c r="R198" s="77"/>
      <c r="S198" s="77"/>
      <c r="T198" s="38"/>
      <c r="U198" s="24"/>
      <c r="V198" t="str">
        <f t="shared" si="12"/>
        <v/>
      </c>
    </row>
    <row r="199" spans="3:22" ht="45" customHeight="1" x14ac:dyDescent="0.2">
      <c r="C199" s="23"/>
      <c r="D199" s="24"/>
      <c r="E199" s="25"/>
      <c r="F199" s="77"/>
      <c r="G199" s="75"/>
      <c r="H199" s="148" t="str">
        <f t="shared" si="13"/>
        <v/>
      </c>
      <c r="I199" s="174"/>
      <c r="J199" s="175" t="str">
        <f t="shared" si="10"/>
        <v/>
      </c>
      <c r="K199" s="76"/>
      <c r="L199" s="172"/>
      <c r="M199" s="153"/>
      <c r="N199" s="173" t="str">
        <f t="shared" si="11"/>
        <v/>
      </c>
      <c r="O199" s="152"/>
      <c r="P199" s="77"/>
      <c r="Q199" s="77"/>
      <c r="R199" s="77"/>
      <c r="S199" s="77"/>
      <c r="T199" s="38"/>
      <c r="U199" s="24"/>
      <c r="V199" t="str">
        <f t="shared" si="12"/>
        <v/>
      </c>
    </row>
    <row r="200" spans="3:22" ht="45" customHeight="1" x14ac:dyDescent="0.2">
      <c r="C200" s="23"/>
      <c r="D200" s="24"/>
      <c r="E200" s="25"/>
      <c r="F200" s="77"/>
      <c r="G200" s="75"/>
      <c r="H200" s="148" t="str">
        <f t="shared" si="13"/>
        <v/>
      </c>
      <c r="I200" s="174"/>
      <c r="J200" s="175" t="str">
        <f t="shared" si="10"/>
        <v/>
      </c>
      <c r="K200" s="76"/>
      <c r="L200" s="172"/>
      <c r="M200" s="153"/>
      <c r="N200" s="173" t="str">
        <f t="shared" si="11"/>
        <v/>
      </c>
      <c r="O200" s="152"/>
      <c r="P200" s="77"/>
      <c r="Q200" s="77"/>
      <c r="R200" s="77"/>
      <c r="S200" s="77"/>
      <c r="T200" s="38"/>
      <c r="U200" s="24"/>
      <c r="V200" t="str">
        <f t="shared" si="12"/>
        <v/>
      </c>
    </row>
    <row r="201" spans="3:22" ht="45" customHeight="1" x14ac:dyDescent="0.2">
      <c r="C201" s="23"/>
      <c r="D201" s="24"/>
      <c r="E201" s="25"/>
      <c r="F201" s="77"/>
      <c r="G201" s="75"/>
      <c r="H201" s="148" t="str">
        <f t="shared" si="13"/>
        <v/>
      </c>
      <c r="I201" s="174"/>
      <c r="J201" s="175" t="str">
        <f t="shared" si="10"/>
        <v/>
      </c>
      <c r="K201" s="76"/>
      <c r="L201" s="172"/>
      <c r="M201" s="153"/>
      <c r="N201" s="173" t="str">
        <f t="shared" si="11"/>
        <v/>
      </c>
      <c r="O201" s="152"/>
      <c r="P201" s="77"/>
      <c r="Q201" s="77"/>
      <c r="R201" s="77"/>
      <c r="S201" s="77"/>
      <c r="T201" s="38"/>
      <c r="U201" s="24"/>
      <c r="V201" t="str">
        <f t="shared" si="12"/>
        <v/>
      </c>
    </row>
    <row r="202" spans="3:22" ht="45" customHeight="1" x14ac:dyDescent="0.2">
      <c r="C202" s="23"/>
      <c r="D202" s="24"/>
      <c r="E202" s="25"/>
      <c r="F202" s="77"/>
      <c r="G202" s="75"/>
      <c r="H202" s="148" t="str">
        <f t="shared" si="13"/>
        <v/>
      </c>
      <c r="I202" s="174"/>
      <c r="J202" s="175" t="str">
        <f t="shared" si="10"/>
        <v/>
      </c>
      <c r="K202" s="76"/>
      <c r="L202" s="172"/>
      <c r="M202" s="153"/>
      <c r="N202" s="173" t="str">
        <f t="shared" si="11"/>
        <v/>
      </c>
      <c r="O202" s="152"/>
      <c r="P202" s="77"/>
      <c r="Q202" s="77"/>
      <c r="R202" s="77"/>
      <c r="S202" s="77"/>
      <c r="T202" s="38"/>
      <c r="U202" s="24"/>
      <c r="V202" t="str">
        <f t="shared" si="12"/>
        <v/>
      </c>
    </row>
    <row r="203" spans="3:22" ht="45" customHeight="1" x14ac:dyDescent="0.2">
      <c r="C203" s="23"/>
      <c r="D203" s="24"/>
      <c r="E203" s="25"/>
      <c r="F203" s="77"/>
      <c r="G203" s="75"/>
      <c r="H203" s="148" t="str">
        <f t="shared" si="13"/>
        <v/>
      </c>
      <c r="I203" s="174"/>
      <c r="J203" s="175" t="str">
        <f t="shared" si="10"/>
        <v/>
      </c>
      <c r="K203" s="76"/>
      <c r="L203" s="172"/>
      <c r="M203" s="153"/>
      <c r="N203" s="173" t="str">
        <f t="shared" si="11"/>
        <v/>
      </c>
      <c r="O203" s="152"/>
      <c r="P203" s="77"/>
      <c r="Q203" s="77"/>
      <c r="R203" s="77"/>
      <c r="S203" s="77"/>
      <c r="T203" s="38"/>
      <c r="U203" s="24"/>
      <c r="V203" t="str">
        <f t="shared" si="12"/>
        <v/>
      </c>
    </row>
    <row r="204" spans="3:22" ht="45" customHeight="1" x14ac:dyDescent="0.2">
      <c r="C204" s="23"/>
      <c r="D204" s="24"/>
      <c r="E204" s="25"/>
      <c r="F204" s="77"/>
      <c r="G204" s="75"/>
      <c r="H204" s="148" t="str">
        <f t="shared" si="13"/>
        <v/>
      </c>
      <c r="I204" s="174"/>
      <c r="J204" s="175" t="str">
        <f t="shared" si="10"/>
        <v/>
      </c>
      <c r="K204" s="76"/>
      <c r="L204" s="172"/>
      <c r="M204" s="153"/>
      <c r="N204" s="173" t="str">
        <f t="shared" si="11"/>
        <v/>
      </c>
      <c r="O204" s="152"/>
      <c r="P204" s="77"/>
      <c r="Q204" s="77"/>
      <c r="R204" s="77"/>
      <c r="S204" s="77"/>
      <c r="T204" s="38"/>
      <c r="U204" s="24"/>
      <c r="V204" t="str">
        <f t="shared" si="12"/>
        <v/>
      </c>
    </row>
    <row r="205" spans="3:22" ht="45" customHeight="1" x14ac:dyDescent="0.2">
      <c r="C205" s="23"/>
      <c r="D205" s="24"/>
      <c r="E205" s="25"/>
      <c r="F205" s="77"/>
      <c r="G205" s="75"/>
      <c r="H205" s="148" t="str">
        <f t="shared" si="13"/>
        <v/>
      </c>
      <c r="I205" s="174"/>
      <c r="J205" s="175" t="str">
        <f t="shared" si="10"/>
        <v/>
      </c>
      <c r="K205" s="76"/>
      <c r="L205" s="172"/>
      <c r="M205" s="153"/>
      <c r="N205" s="173" t="str">
        <f t="shared" si="11"/>
        <v/>
      </c>
      <c r="O205" s="152"/>
      <c r="P205" s="77"/>
      <c r="Q205" s="77"/>
      <c r="R205" s="77"/>
      <c r="S205" s="77"/>
      <c r="T205" s="38"/>
      <c r="U205" s="24"/>
      <c r="V205" t="str">
        <f t="shared" si="12"/>
        <v/>
      </c>
    </row>
    <row r="206" spans="3:22" ht="45" customHeight="1" x14ac:dyDescent="0.2">
      <c r="C206" s="23"/>
      <c r="D206" s="24"/>
      <c r="E206" s="25"/>
      <c r="F206" s="77"/>
      <c r="G206" s="75"/>
      <c r="H206" s="148" t="str">
        <f t="shared" si="13"/>
        <v/>
      </c>
      <c r="I206" s="174"/>
      <c r="J206" s="175" t="str">
        <f t="shared" si="10"/>
        <v/>
      </c>
      <c r="K206" s="76"/>
      <c r="L206" s="172"/>
      <c r="M206" s="153"/>
      <c r="N206" s="173" t="str">
        <f t="shared" si="11"/>
        <v/>
      </c>
      <c r="O206" s="152"/>
      <c r="P206" s="77"/>
      <c r="Q206" s="77"/>
      <c r="R206" s="77"/>
      <c r="S206" s="77"/>
      <c r="T206" s="38"/>
      <c r="U206" s="24"/>
      <c r="V206" t="str">
        <f t="shared" si="12"/>
        <v/>
      </c>
    </row>
    <row r="207" spans="3:22" ht="45" customHeight="1" x14ac:dyDescent="0.2">
      <c r="C207" s="23"/>
      <c r="D207" s="24"/>
      <c r="E207" s="25"/>
      <c r="F207" s="77"/>
      <c r="G207" s="75"/>
      <c r="H207" s="148" t="str">
        <f t="shared" si="13"/>
        <v/>
      </c>
      <c r="I207" s="174"/>
      <c r="J207" s="175" t="str">
        <f t="shared" si="10"/>
        <v/>
      </c>
      <c r="K207" s="76"/>
      <c r="L207" s="172"/>
      <c r="M207" s="153"/>
      <c r="N207" s="173" t="str">
        <f t="shared" si="11"/>
        <v/>
      </c>
      <c r="O207" s="152"/>
      <c r="P207" s="77"/>
      <c r="Q207" s="77"/>
      <c r="R207" s="77"/>
      <c r="S207" s="77"/>
      <c r="T207" s="38"/>
      <c r="U207" s="24"/>
      <c r="V207" t="str">
        <f t="shared" si="12"/>
        <v/>
      </c>
    </row>
    <row r="208" spans="3:22" ht="45" customHeight="1" x14ac:dyDescent="0.2">
      <c r="C208" s="23"/>
      <c r="D208" s="24"/>
      <c r="E208" s="25"/>
      <c r="F208" s="77"/>
      <c r="G208" s="75"/>
      <c r="H208" s="148" t="str">
        <f t="shared" si="13"/>
        <v/>
      </c>
      <c r="I208" s="174"/>
      <c r="J208" s="175" t="str">
        <f t="shared" si="10"/>
        <v/>
      </c>
      <c r="K208" s="76"/>
      <c r="L208" s="172"/>
      <c r="M208" s="153"/>
      <c r="N208" s="173" t="str">
        <f t="shared" si="11"/>
        <v/>
      </c>
      <c r="O208" s="152"/>
      <c r="P208" s="77"/>
      <c r="Q208" s="77"/>
      <c r="R208" s="77"/>
      <c r="S208" s="77"/>
      <c r="T208" s="38"/>
      <c r="U208" s="24"/>
      <c r="V208" t="str">
        <f t="shared" si="12"/>
        <v/>
      </c>
    </row>
    <row r="209" spans="3:22" ht="45" customHeight="1" x14ac:dyDescent="0.2">
      <c r="C209" s="23"/>
      <c r="D209" s="24"/>
      <c r="E209" s="25"/>
      <c r="F209" s="77"/>
      <c r="G209" s="75"/>
      <c r="H209" s="148" t="str">
        <f t="shared" si="13"/>
        <v/>
      </c>
      <c r="I209" s="174"/>
      <c r="J209" s="175" t="str">
        <f t="shared" si="10"/>
        <v/>
      </c>
      <c r="K209" s="76"/>
      <c r="L209" s="172"/>
      <c r="M209" s="153"/>
      <c r="N209" s="173" t="str">
        <f t="shared" si="11"/>
        <v/>
      </c>
      <c r="O209" s="152"/>
      <c r="P209" s="77"/>
      <c r="Q209" s="77"/>
      <c r="R209" s="77"/>
      <c r="S209" s="77"/>
      <c r="T209" s="38"/>
      <c r="U209" s="24"/>
      <c r="V209" t="str">
        <f t="shared" si="12"/>
        <v/>
      </c>
    </row>
    <row r="210" spans="3:22" ht="45" customHeight="1" x14ac:dyDescent="0.2">
      <c r="C210" s="23"/>
      <c r="D210" s="24"/>
      <c r="E210" s="25"/>
      <c r="F210" s="77"/>
      <c r="G210" s="75"/>
      <c r="H210" s="148" t="str">
        <f t="shared" si="13"/>
        <v/>
      </c>
      <c r="I210" s="174"/>
      <c r="J210" s="175" t="str">
        <f t="shared" si="10"/>
        <v/>
      </c>
      <c r="K210" s="76"/>
      <c r="L210" s="172"/>
      <c r="M210" s="153"/>
      <c r="N210" s="173" t="str">
        <f t="shared" si="11"/>
        <v/>
      </c>
      <c r="O210" s="152"/>
      <c r="P210" s="77"/>
      <c r="Q210" s="77"/>
      <c r="R210" s="77"/>
      <c r="S210" s="77"/>
      <c r="T210" s="38"/>
      <c r="U210" s="24"/>
      <c r="V210" t="str">
        <f t="shared" si="12"/>
        <v/>
      </c>
    </row>
    <row r="211" spans="3:22" ht="45" customHeight="1" x14ac:dyDescent="0.2">
      <c r="C211" s="23"/>
      <c r="D211" s="24"/>
      <c r="E211" s="25"/>
      <c r="F211" s="77"/>
      <c r="G211" s="75"/>
      <c r="H211" s="148" t="str">
        <f t="shared" si="13"/>
        <v/>
      </c>
      <c r="I211" s="174"/>
      <c r="J211" s="175" t="str">
        <f t="shared" si="10"/>
        <v/>
      </c>
      <c r="K211" s="76"/>
      <c r="L211" s="172"/>
      <c r="M211" s="153"/>
      <c r="N211" s="173" t="str">
        <f t="shared" si="11"/>
        <v/>
      </c>
      <c r="O211" s="152"/>
      <c r="P211" s="77"/>
      <c r="Q211" s="77"/>
      <c r="R211" s="77"/>
      <c r="S211" s="77"/>
      <c r="T211" s="38"/>
      <c r="U211" s="24"/>
      <c r="V211" t="str">
        <f t="shared" si="12"/>
        <v/>
      </c>
    </row>
    <row r="212" spans="3:22" ht="45" customHeight="1" x14ac:dyDescent="0.2">
      <c r="C212" s="23"/>
      <c r="D212" s="24"/>
      <c r="E212" s="25"/>
      <c r="F212" s="77"/>
      <c r="G212" s="75"/>
      <c r="H212" s="148" t="str">
        <f t="shared" si="13"/>
        <v/>
      </c>
      <c r="I212" s="174"/>
      <c r="J212" s="175" t="str">
        <f t="shared" si="10"/>
        <v/>
      </c>
      <c r="K212" s="76"/>
      <c r="L212" s="172"/>
      <c r="M212" s="153"/>
      <c r="N212" s="173" t="str">
        <f t="shared" si="11"/>
        <v/>
      </c>
      <c r="O212" s="152"/>
      <c r="P212" s="77"/>
      <c r="Q212" s="77"/>
      <c r="R212" s="77"/>
      <c r="S212" s="77"/>
      <c r="T212" s="38"/>
      <c r="U212" s="24"/>
      <c r="V212" t="str">
        <f t="shared" si="12"/>
        <v/>
      </c>
    </row>
    <row r="213" spans="3:22" ht="45" customHeight="1" x14ac:dyDescent="0.2">
      <c r="C213" s="23"/>
      <c r="D213" s="24"/>
      <c r="E213" s="25"/>
      <c r="F213" s="77"/>
      <c r="G213" s="75"/>
      <c r="H213" s="148" t="str">
        <f t="shared" si="13"/>
        <v/>
      </c>
      <c r="I213" s="174"/>
      <c r="J213" s="175" t="str">
        <f t="shared" si="10"/>
        <v/>
      </c>
      <c r="K213" s="76"/>
      <c r="L213" s="172"/>
      <c r="M213" s="153"/>
      <c r="N213" s="173" t="str">
        <f t="shared" si="11"/>
        <v/>
      </c>
      <c r="O213" s="152"/>
      <c r="P213" s="77"/>
      <c r="Q213" s="77"/>
      <c r="R213" s="77"/>
      <c r="S213" s="77"/>
      <c r="T213" s="38"/>
      <c r="U213" s="24"/>
      <c r="V213" t="str">
        <f t="shared" si="12"/>
        <v/>
      </c>
    </row>
    <row r="214" spans="3:22" ht="45" customHeight="1" x14ac:dyDescent="0.2">
      <c r="C214" s="23"/>
      <c r="D214" s="24"/>
      <c r="E214" s="25"/>
      <c r="F214" s="77"/>
      <c r="G214" s="75"/>
      <c r="H214" s="148" t="str">
        <f t="shared" si="13"/>
        <v/>
      </c>
      <c r="I214" s="174"/>
      <c r="J214" s="175" t="str">
        <f t="shared" si="10"/>
        <v/>
      </c>
      <c r="K214" s="76"/>
      <c r="L214" s="172"/>
      <c r="M214" s="153"/>
      <c r="N214" s="173" t="str">
        <f t="shared" si="11"/>
        <v/>
      </c>
      <c r="O214" s="152"/>
      <c r="P214" s="77"/>
      <c r="Q214" s="77"/>
      <c r="R214" s="77"/>
      <c r="S214" s="77"/>
      <c r="T214" s="38"/>
      <c r="U214" s="24"/>
      <c r="V214" t="str">
        <f t="shared" si="12"/>
        <v/>
      </c>
    </row>
    <row r="215" spans="3:22" ht="45" customHeight="1" x14ac:dyDescent="0.2">
      <c r="C215" s="23"/>
      <c r="D215" s="24"/>
      <c r="E215" s="25"/>
      <c r="F215" s="77"/>
      <c r="G215" s="75"/>
      <c r="H215" s="148" t="str">
        <f t="shared" si="13"/>
        <v/>
      </c>
      <c r="I215" s="174"/>
      <c r="J215" s="175" t="str">
        <f t="shared" ref="J215:J278" si="14">IFERROR(VLOOKUP(G215&amp;"+"&amp;I215,$W$22:$Z$106,4,0),"")</f>
        <v/>
      </c>
      <c r="K215" s="76"/>
      <c r="L215" s="172"/>
      <c r="M215" s="153"/>
      <c r="N215" s="173" t="str">
        <f t="shared" ref="N215:N278" si="15">IFERROR(L215/100*V215,"")</f>
        <v/>
      </c>
      <c r="O215" s="152"/>
      <c r="P215" s="77"/>
      <c r="Q215" s="77"/>
      <c r="R215" s="77"/>
      <c r="S215" s="77"/>
      <c r="T215" s="38"/>
      <c r="U215" s="24"/>
      <c r="V215" t="str">
        <f t="shared" ref="V215:V278" si="16">IF(M215="50 %","50",IF(M215="60 %","60",IF(M215="80 %","80",IF(M215="100 %","100",""))))</f>
        <v/>
      </c>
    </row>
    <row r="216" spans="3:22" ht="45" customHeight="1" x14ac:dyDescent="0.2">
      <c r="C216" s="23"/>
      <c r="D216" s="24"/>
      <c r="E216" s="25"/>
      <c r="F216" s="77"/>
      <c r="G216" s="75"/>
      <c r="H216" s="148" t="str">
        <f t="shared" ref="H216:H279" si="17">CONCATENATE(F216,G216)</f>
        <v/>
      </c>
      <c r="I216" s="174"/>
      <c r="J216" s="175" t="str">
        <f t="shared" si="14"/>
        <v/>
      </c>
      <c r="K216" s="76"/>
      <c r="L216" s="172"/>
      <c r="M216" s="153"/>
      <c r="N216" s="173" t="str">
        <f t="shared" si="15"/>
        <v/>
      </c>
      <c r="O216" s="152"/>
      <c r="P216" s="77"/>
      <c r="Q216" s="77"/>
      <c r="R216" s="77"/>
      <c r="S216" s="77"/>
      <c r="T216" s="38"/>
      <c r="U216" s="24"/>
      <c r="V216" t="str">
        <f t="shared" si="16"/>
        <v/>
      </c>
    </row>
    <row r="217" spans="3:22" ht="45" customHeight="1" x14ac:dyDescent="0.2">
      <c r="C217" s="23"/>
      <c r="D217" s="24"/>
      <c r="E217" s="25"/>
      <c r="F217" s="77"/>
      <c r="G217" s="75"/>
      <c r="H217" s="148" t="str">
        <f t="shared" si="17"/>
        <v/>
      </c>
      <c r="I217" s="174"/>
      <c r="J217" s="175" t="str">
        <f t="shared" si="14"/>
        <v/>
      </c>
      <c r="K217" s="76"/>
      <c r="L217" s="172"/>
      <c r="M217" s="153"/>
      <c r="N217" s="173" t="str">
        <f t="shared" si="15"/>
        <v/>
      </c>
      <c r="O217" s="152"/>
      <c r="P217" s="77"/>
      <c r="Q217" s="77"/>
      <c r="R217" s="77"/>
      <c r="S217" s="77"/>
      <c r="T217" s="38"/>
      <c r="U217" s="24"/>
      <c r="V217" t="str">
        <f t="shared" si="16"/>
        <v/>
      </c>
    </row>
    <row r="218" spans="3:22" ht="45" customHeight="1" x14ac:dyDescent="0.2">
      <c r="C218" s="23"/>
      <c r="D218" s="24"/>
      <c r="E218" s="25"/>
      <c r="F218" s="77"/>
      <c r="G218" s="75"/>
      <c r="H218" s="148" t="str">
        <f t="shared" si="17"/>
        <v/>
      </c>
      <c r="I218" s="174"/>
      <c r="J218" s="175" t="str">
        <f t="shared" si="14"/>
        <v/>
      </c>
      <c r="K218" s="76"/>
      <c r="L218" s="172"/>
      <c r="M218" s="153"/>
      <c r="N218" s="173" t="str">
        <f t="shared" si="15"/>
        <v/>
      </c>
      <c r="O218" s="152"/>
      <c r="P218" s="77"/>
      <c r="Q218" s="77"/>
      <c r="R218" s="77"/>
      <c r="S218" s="77"/>
      <c r="T218" s="38"/>
      <c r="U218" s="24"/>
      <c r="V218" t="str">
        <f t="shared" si="16"/>
        <v/>
      </c>
    </row>
    <row r="219" spans="3:22" ht="45" customHeight="1" x14ac:dyDescent="0.2">
      <c r="C219" s="23"/>
      <c r="D219" s="24"/>
      <c r="E219" s="25"/>
      <c r="F219" s="77"/>
      <c r="G219" s="75"/>
      <c r="H219" s="148" t="str">
        <f t="shared" si="17"/>
        <v/>
      </c>
      <c r="I219" s="174"/>
      <c r="J219" s="175" t="str">
        <f t="shared" si="14"/>
        <v/>
      </c>
      <c r="K219" s="76"/>
      <c r="L219" s="172"/>
      <c r="M219" s="153"/>
      <c r="N219" s="173" t="str">
        <f t="shared" si="15"/>
        <v/>
      </c>
      <c r="O219" s="152"/>
      <c r="P219" s="77"/>
      <c r="Q219" s="77"/>
      <c r="R219" s="77"/>
      <c r="S219" s="77"/>
      <c r="T219" s="38"/>
      <c r="U219" s="24"/>
      <c r="V219" t="str">
        <f t="shared" si="16"/>
        <v/>
      </c>
    </row>
    <row r="220" spans="3:22" ht="45" customHeight="1" x14ac:dyDescent="0.2">
      <c r="C220" s="23"/>
      <c r="D220" s="24"/>
      <c r="E220" s="25"/>
      <c r="F220" s="77"/>
      <c r="G220" s="75"/>
      <c r="H220" s="148" t="str">
        <f t="shared" si="17"/>
        <v/>
      </c>
      <c r="I220" s="174"/>
      <c r="J220" s="175" t="str">
        <f t="shared" si="14"/>
        <v/>
      </c>
      <c r="K220" s="76"/>
      <c r="L220" s="172"/>
      <c r="M220" s="153"/>
      <c r="N220" s="173" t="str">
        <f t="shared" si="15"/>
        <v/>
      </c>
      <c r="O220" s="152"/>
      <c r="P220" s="77"/>
      <c r="Q220" s="77"/>
      <c r="R220" s="77"/>
      <c r="S220" s="77"/>
      <c r="T220" s="38"/>
      <c r="U220" s="24"/>
      <c r="V220" t="str">
        <f t="shared" si="16"/>
        <v/>
      </c>
    </row>
    <row r="221" spans="3:22" ht="45" customHeight="1" x14ac:dyDescent="0.2">
      <c r="C221" s="23"/>
      <c r="D221" s="24"/>
      <c r="E221" s="25"/>
      <c r="F221" s="77"/>
      <c r="G221" s="75"/>
      <c r="H221" s="148" t="str">
        <f t="shared" si="17"/>
        <v/>
      </c>
      <c r="I221" s="174"/>
      <c r="J221" s="175" t="str">
        <f t="shared" si="14"/>
        <v/>
      </c>
      <c r="K221" s="76"/>
      <c r="L221" s="172"/>
      <c r="M221" s="153"/>
      <c r="N221" s="173" t="str">
        <f t="shared" si="15"/>
        <v/>
      </c>
      <c r="O221" s="152"/>
      <c r="P221" s="77"/>
      <c r="Q221" s="77"/>
      <c r="R221" s="77"/>
      <c r="S221" s="77"/>
      <c r="T221" s="38"/>
      <c r="U221" s="24"/>
      <c r="V221" t="str">
        <f t="shared" si="16"/>
        <v/>
      </c>
    </row>
    <row r="222" spans="3:22" ht="45" customHeight="1" x14ac:dyDescent="0.2">
      <c r="C222" s="23"/>
      <c r="D222" s="24"/>
      <c r="E222" s="25"/>
      <c r="F222" s="77"/>
      <c r="G222" s="75"/>
      <c r="H222" s="148" t="str">
        <f t="shared" si="17"/>
        <v/>
      </c>
      <c r="I222" s="174"/>
      <c r="J222" s="175" t="str">
        <f t="shared" si="14"/>
        <v/>
      </c>
      <c r="K222" s="76"/>
      <c r="L222" s="172"/>
      <c r="M222" s="153"/>
      <c r="N222" s="173" t="str">
        <f t="shared" si="15"/>
        <v/>
      </c>
      <c r="O222" s="152"/>
      <c r="P222" s="77"/>
      <c r="Q222" s="77"/>
      <c r="R222" s="77"/>
      <c r="S222" s="77"/>
      <c r="T222" s="38"/>
      <c r="U222" s="24"/>
      <c r="V222" t="str">
        <f t="shared" si="16"/>
        <v/>
      </c>
    </row>
    <row r="223" spans="3:22" ht="45" customHeight="1" x14ac:dyDescent="0.2">
      <c r="C223" s="23"/>
      <c r="D223" s="24"/>
      <c r="E223" s="25"/>
      <c r="F223" s="77"/>
      <c r="G223" s="75"/>
      <c r="H223" s="148" t="str">
        <f t="shared" si="17"/>
        <v/>
      </c>
      <c r="I223" s="174"/>
      <c r="J223" s="175" t="str">
        <f t="shared" si="14"/>
        <v/>
      </c>
      <c r="K223" s="76"/>
      <c r="L223" s="172"/>
      <c r="M223" s="153"/>
      <c r="N223" s="173" t="str">
        <f t="shared" si="15"/>
        <v/>
      </c>
      <c r="O223" s="152"/>
      <c r="P223" s="77"/>
      <c r="Q223" s="77"/>
      <c r="R223" s="77"/>
      <c r="S223" s="77"/>
      <c r="T223" s="38"/>
      <c r="U223" s="24"/>
      <c r="V223" t="str">
        <f t="shared" si="16"/>
        <v/>
      </c>
    </row>
    <row r="224" spans="3:22" ht="45" customHeight="1" x14ac:dyDescent="0.2">
      <c r="C224" s="23"/>
      <c r="D224" s="24"/>
      <c r="E224" s="25"/>
      <c r="F224" s="77"/>
      <c r="G224" s="75"/>
      <c r="H224" s="148" t="str">
        <f t="shared" si="17"/>
        <v/>
      </c>
      <c r="I224" s="174"/>
      <c r="J224" s="175" t="str">
        <f t="shared" si="14"/>
        <v/>
      </c>
      <c r="K224" s="76"/>
      <c r="L224" s="172"/>
      <c r="M224" s="153"/>
      <c r="N224" s="173" t="str">
        <f t="shared" si="15"/>
        <v/>
      </c>
      <c r="O224" s="152"/>
      <c r="P224" s="77"/>
      <c r="Q224" s="77"/>
      <c r="R224" s="77"/>
      <c r="S224" s="77"/>
      <c r="T224" s="38"/>
      <c r="U224" s="24"/>
      <c r="V224" t="str">
        <f t="shared" si="16"/>
        <v/>
      </c>
    </row>
    <row r="225" spans="3:22" ht="45" customHeight="1" x14ac:dyDescent="0.2">
      <c r="C225" s="23"/>
      <c r="D225" s="24"/>
      <c r="E225" s="25"/>
      <c r="F225" s="77"/>
      <c r="G225" s="75"/>
      <c r="H225" s="148" t="str">
        <f t="shared" si="17"/>
        <v/>
      </c>
      <c r="I225" s="174"/>
      <c r="J225" s="175" t="str">
        <f t="shared" si="14"/>
        <v/>
      </c>
      <c r="K225" s="76"/>
      <c r="L225" s="172"/>
      <c r="M225" s="153"/>
      <c r="N225" s="173" t="str">
        <f t="shared" si="15"/>
        <v/>
      </c>
      <c r="O225" s="152"/>
      <c r="P225" s="77"/>
      <c r="Q225" s="77"/>
      <c r="R225" s="77"/>
      <c r="S225" s="77"/>
      <c r="T225" s="38"/>
      <c r="U225" s="24"/>
      <c r="V225" t="str">
        <f t="shared" si="16"/>
        <v/>
      </c>
    </row>
    <row r="226" spans="3:22" ht="45" customHeight="1" x14ac:dyDescent="0.2">
      <c r="C226" s="23"/>
      <c r="D226" s="24"/>
      <c r="E226" s="25"/>
      <c r="F226" s="77"/>
      <c r="G226" s="75"/>
      <c r="H226" s="148" t="str">
        <f t="shared" si="17"/>
        <v/>
      </c>
      <c r="I226" s="174"/>
      <c r="J226" s="175" t="str">
        <f t="shared" si="14"/>
        <v/>
      </c>
      <c r="K226" s="76"/>
      <c r="L226" s="172"/>
      <c r="M226" s="153"/>
      <c r="N226" s="173" t="str">
        <f t="shared" si="15"/>
        <v/>
      </c>
      <c r="O226" s="152"/>
      <c r="P226" s="77"/>
      <c r="Q226" s="77"/>
      <c r="R226" s="77"/>
      <c r="S226" s="77"/>
      <c r="T226" s="38"/>
      <c r="U226" s="24"/>
      <c r="V226" t="str">
        <f t="shared" si="16"/>
        <v/>
      </c>
    </row>
    <row r="227" spans="3:22" ht="45" customHeight="1" x14ac:dyDescent="0.2">
      <c r="C227" s="23"/>
      <c r="D227" s="24"/>
      <c r="E227" s="25"/>
      <c r="F227" s="77"/>
      <c r="G227" s="75"/>
      <c r="H227" s="148" t="str">
        <f t="shared" si="17"/>
        <v/>
      </c>
      <c r="I227" s="174"/>
      <c r="J227" s="175" t="str">
        <f t="shared" si="14"/>
        <v/>
      </c>
      <c r="K227" s="76"/>
      <c r="L227" s="172"/>
      <c r="M227" s="153"/>
      <c r="N227" s="173" t="str">
        <f t="shared" si="15"/>
        <v/>
      </c>
      <c r="O227" s="152"/>
      <c r="P227" s="77"/>
      <c r="Q227" s="77"/>
      <c r="R227" s="77"/>
      <c r="S227" s="77"/>
      <c r="T227" s="38"/>
      <c r="U227" s="24"/>
      <c r="V227" t="str">
        <f t="shared" si="16"/>
        <v/>
      </c>
    </row>
    <row r="228" spans="3:22" ht="45" customHeight="1" x14ac:dyDescent="0.2">
      <c r="C228" s="23"/>
      <c r="D228" s="24"/>
      <c r="E228" s="25"/>
      <c r="F228" s="77"/>
      <c r="G228" s="75"/>
      <c r="H228" s="148" t="str">
        <f t="shared" si="17"/>
        <v/>
      </c>
      <c r="I228" s="174"/>
      <c r="J228" s="175" t="str">
        <f t="shared" si="14"/>
        <v/>
      </c>
      <c r="K228" s="76"/>
      <c r="L228" s="172"/>
      <c r="M228" s="153"/>
      <c r="N228" s="173" t="str">
        <f t="shared" si="15"/>
        <v/>
      </c>
      <c r="O228" s="152"/>
      <c r="P228" s="77"/>
      <c r="Q228" s="77"/>
      <c r="R228" s="77"/>
      <c r="S228" s="77"/>
      <c r="T228" s="38"/>
      <c r="U228" s="24"/>
      <c r="V228" t="str">
        <f t="shared" si="16"/>
        <v/>
      </c>
    </row>
    <row r="229" spans="3:22" ht="45" customHeight="1" x14ac:dyDescent="0.2">
      <c r="C229" s="23"/>
      <c r="D229" s="24"/>
      <c r="E229" s="25"/>
      <c r="F229" s="77"/>
      <c r="G229" s="75"/>
      <c r="H229" s="148" t="str">
        <f t="shared" si="17"/>
        <v/>
      </c>
      <c r="I229" s="174"/>
      <c r="J229" s="175" t="str">
        <f t="shared" si="14"/>
        <v/>
      </c>
      <c r="K229" s="76"/>
      <c r="L229" s="172"/>
      <c r="M229" s="153"/>
      <c r="N229" s="173" t="str">
        <f t="shared" si="15"/>
        <v/>
      </c>
      <c r="O229" s="152"/>
      <c r="P229" s="77"/>
      <c r="Q229" s="77"/>
      <c r="R229" s="77"/>
      <c r="S229" s="77"/>
      <c r="T229" s="38"/>
      <c r="U229" s="24"/>
      <c r="V229" t="str">
        <f t="shared" si="16"/>
        <v/>
      </c>
    </row>
    <row r="230" spans="3:22" ht="45" customHeight="1" x14ac:dyDescent="0.2">
      <c r="C230" s="23"/>
      <c r="D230" s="24"/>
      <c r="E230" s="25"/>
      <c r="F230" s="77"/>
      <c r="G230" s="75"/>
      <c r="H230" s="148" t="str">
        <f t="shared" si="17"/>
        <v/>
      </c>
      <c r="I230" s="174"/>
      <c r="J230" s="175" t="str">
        <f t="shared" si="14"/>
        <v/>
      </c>
      <c r="K230" s="76"/>
      <c r="L230" s="172"/>
      <c r="M230" s="153"/>
      <c r="N230" s="173" t="str">
        <f t="shared" si="15"/>
        <v/>
      </c>
      <c r="O230" s="152"/>
      <c r="P230" s="77"/>
      <c r="Q230" s="77"/>
      <c r="R230" s="77"/>
      <c r="S230" s="77"/>
      <c r="T230" s="38"/>
      <c r="U230" s="24"/>
      <c r="V230" t="str">
        <f t="shared" si="16"/>
        <v/>
      </c>
    </row>
    <row r="231" spans="3:22" ht="45" customHeight="1" x14ac:dyDescent="0.2">
      <c r="C231" s="23"/>
      <c r="D231" s="24"/>
      <c r="E231" s="25"/>
      <c r="F231" s="77"/>
      <c r="G231" s="75"/>
      <c r="H231" s="148" t="str">
        <f t="shared" si="17"/>
        <v/>
      </c>
      <c r="I231" s="174"/>
      <c r="J231" s="175" t="str">
        <f t="shared" si="14"/>
        <v/>
      </c>
      <c r="K231" s="76"/>
      <c r="L231" s="172"/>
      <c r="M231" s="153"/>
      <c r="N231" s="173" t="str">
        <f t="shared" si="15"/>
        <v/>
      </c>
      <c r="O231" s="152"/>
      <c r="P231" s="77"/>
      <c r="Q231" s="77"/>
      <c r="R231" s="77"/>
      <c r="S231" s="77"/>
      <c r="T231" s="38"/>
      <c r="U231" s="24"/>
      <c r="V231" t="str">
        <f t="shared" si="16"/>
        <v/>
      </c>
    </row>
    <row r="232" spans="3:22" ht="45" customHeight="1" x14ac:dyDescent="0.2">
      <c r="C232" s="23"/>
      <c r="D232" s="24"/>
      <c r="E232" s="25"/>
      <c r="F232" s="77"/>
      <c r="G232" s="75"/>
      <c r="H232" s="148" t="str">
        <f t="shared" si="17"/>
        <v/>
      </c>
      <c r="I232" s="174"/>
      <c r="J232" s="175" t="str">
        <f t="shared" si="14"/>
        <v/>
      </c>
      <c r="K232" s="76"/>
      <c r="L232" s="172"/>
      <c r="M232" s="153"/>
      <c r="N232" s="173" t="str">
        <f t="shared" si="15"/>
        <v/>
      </c>
      <c r="O232" s="152"/>
      <c r="P232" s="77"/>
      <c r="Q232" s="77"/>
      <c r="R232" s="77"/>
      <c r="S232" s="77"/>
      <c r="T232" s="38"/>
      <c r="U232" s="24"/>
      <c r="V232" t="str">
        <f t="shared" si="16"/>
        <v/>
      </c>
    </row>
    <row r="233" spans="3:22" ht="45" customHeight="1" x14ac:dyDescent="0.2">
      <c r="C233" s="23"/>
      <c r="D233" s="24"/>
      <c r="E233" s="25"/>
      <c r="F233" s="77"/>
      <c r="G233" s="75"/>
      <c r="H233" s="148" t="str">
        <f t="shared" si="17"/>
        <v/>
      </c>
      <c r="I233" s="174"/>
      <c r="J233" s="175" t="str">
        <f t="shared" si="14"/>
        <v/>
      </c>
      <c r="K233" s="76"/>
      <c r="L233" s="172"/>
      <c r="M233" s="153"/>
      <c r="N233" s="173" t="str">
        <f t="shared" si="15"/>
        <v/>
      </c>
      <c r="O233" s="152"/>
      <c r="P233" s="77"/>
      <c r="Q233" s="77"/>
      <c r="R233" s="77"/>
      <c r="S233" s="77"/>
      <c r="T233" s="38"/>
      <c r="U233" s="24"/>
      <c r="V233" t="str">
        <f t="shared" si="16"/>
        <v/>
      </c>
    </row>
    <row r="234" spans="3:22" ht="45" customHeight="1" x14ac:dyDescent="0.2">
      <c r="C234" s="23"/>
      <c r="D234" s="24"/>
      <c r="E234" s="25"/>
      <c r="F234" s="77"/>
      <c r="G234" s="75"/>
      <c r="H234" s="148" t="str">
        <f t="shared" si="17"/>
        <v/>
      </c>
      <c r="I234" s="174"/>
      <c r="J234" s="175" t="str">
        <f t="shared" si="14"/>
        <v/>
      </c>
      <c r="K234" s="76"/>
      <c r="L234" s="172"/>
      <c r="M234" s="153"/>
      <c r="N234" s="173" t="str">
        <f t="shared" si="15"/>
        <v/>
      </c>
      <c r="O234" s="152"/>
      <c r="P234" s="77"/>
      <c r="Q234" s="77"/>
      <c r="R234" s="77"/>
      <c r="S234" s="77"/>
      <c r="T234" s="38"/>
      <c r="U234" s="24"/>
      <c r="V234" t="str">
        <f t="shared" si="16"/>
        <v/>
      </c>
    </row>
    <row r="235" spans="3:22" ht="45" customHeight="1" x14ac:dyDescent="0.2">
      <c r="C235" s="23"/>
      <c r="D235" s="24"/>
      <c r="E235" s="25"/>
      <c r="F235" s="77"/>
      <c r="G235" s="75"/>
      <c r="H235" s="148" t="str">
        <f t="shared" si="17"/>
        <v/>
      </c>
      <c r="I235" s="174"/>
      <c r="J235" s="175" t="str">
        <f t="shared" si="14"/>
        <v/>
      </c>
      <c r="K235" s="76"/>
      <c r="L235" s="172"/>
      <c r="M235" s="153"/>
      <c r="N235" s="173" t="str">
        <f t="shared" si="15"/>
        <v/>
      </c>
      <c r="O235" s="152"/>
      <c r="P235" s="77"/>
      <c r="Q235" s="77"/>
      <c r="R235" s="77"/>
      <c r="S235" s="77"/>
      <c r="T235" s="38"/>
      <c r="U235" s="24"/>
      <c r="V235" t="str">
        <f t="shared" si="16"/>
        <v/>
      </c>
    </row>
    <row r="236" spans="3:22" ht="45" customHeight="1" x14ac:dyDescent="0.2">
      <c r="C236" s="23"/>
      <c r="D236" s="24"/>
      <c r="E236" s="25"/>
      <c r="F236" s="77"/>
      <c r="G236" s="75"/>
      <c r="H236" s="148" t="str">
        <f t="shared" si="17"/>
        <v/>
      </c>
      <c r="I236" s="174"/>
      <c r="J236" s="175" t="str">
        <f t="shared" si="14"/>
        <v/>
      </c>
      <c r="K236" s="76"/>
      <c r="L236" s="172"/>
      <c r="M236" s="153"/>
      <c r="N236" s="173" t="str">
        <f t="shared" si="15"/>
        <v/>
      </c>
      <c r="O236" s="152"/>
      <c r="P236" s="77"/>
      <c r="Q236" s="77"/>
      <c r="R236" s="77"/>
      <c r="S236" s="77"/>
      <c r="T236" s="38"/>
      <c r="U236" s="24"/>
      <c r="V236" t="str">
        <f t="shared" si="16"/>
        <v/>
      </c>
    </row>
    <row r="237" spans="3:22" ht="45" customHeight="1" x14ac:dyDescent="0.2">
      <c r="C237" s="23"/>
      <c r="D237" s="24"/>
      <c r="E237" s="25"/>
      <c r="F237" s="77"/>
      <c r="G237" s="75"/>
      <c r="H237" s="148" t="str">
        <f t="shared" si="17"/>
        <v/>
      </c>
      <c r="I237" s="174"/>
      <c r="J237" s="175" t="str">
        <f t="shared" si="14"/>
        <v/>
      </c>
      <c r="K237" s="76"/>
      <c r="L237" s="172"/>
      <c r="M237" s="153"/>
      <c r="N237" s="173" t="str">
        <f t="shared" si="15"/>
        <v/>
      </c>
      <c r="O237" s="152"/>
      <c r="P237" s="77"/>
      <c r="Q237" s="77"/>
      <c r="R237" s="77"/>
      <c r="S237" s="77"/>
      <c r="T237" s="38"/>
      <c r="U237" s="24"/>
      <c r="V237" t="str">
        <f t="shared" si="16"/>
        <v/>
      </c>
    </row>
    <row r="238" spans="3:22" ht="45" customHeight="1" x14ac:dyDescent="0.2">
      <c r="C238" s="23"/>
      <c r="D238" s="24"/>
      <c r="E238" s="25"/>
      <c r="F238" s="77"/>
      <c r="G238" s="75"/>
      <c r="H238" s="148" t="str">
        <f t="shared" si="17"/>
        <v/>
      </c>
      <c r="I238" s="174"/>
      <c r="J238" s="175" t="str">
        <f t="shared" si="14"/>
        <v/>
      </c>
      <c r="K238" s="76"/>
      <c r="L238" s="172"/>
      <c r="M238" s="153"/>
      <c r="N238" s="173" t="str">
        <f t="shared" si="15"/>
        <v/>
      </c>
      <c r="O238" s="152"/>
      <c r="P238" s="77"/>
      <c r="Q238" s="77"/>
      <c r="R238" s="77"/>
      <c r="S238" s="77"/>
      <c r="T238" s="38"/>
      <c r="U238" s="24"/>
      <c r="V238" t="str">
        <f t="shared" si="16"/>
        <v/>
      </c>
    </row>
    <row r="239" spans="3:22" ht="45" customHeight="1" x14ac:dyDescent="0.2">
      <c r="C239" s="23"/>
      <c r="D239" s="24"/>
      <c r="E239" s="25"/>
      <c r="F239" s="77"/>
      <c r="G239" s="75"/>
      <c r="H239" s="148" t="str">
        <f t="shared" si="17"/>
        <v/>
      </c>
      <c r="I239" s="174"/>
      <c r="J239" s="175" t="str">
        <f t="shared" si="14"/>
        <v/>
      </c>
      <c r="K239" s="76"/>
      <c r="L239" s="172"/>
      <c r="M239" s="153"/>
      <c r="N239" s="173" t="str">
        <f t="shared" si="15"/>
        <v/>
      </c>
      <c r="O239" s="152"/>
      <c r="P239" s="77"/>
      <c r="Q239" s="77"/>
      <c r="R239" s="77"/>
      <c r="S239" s="77"/>
      <c r="T239" s="38"/>
      <c r="U239" s="24"/>
      <c r="V239" t="str">
        <f t="shared" si="16"/>
        <v/>
      </c>
    </row>
    <row r="240" spans="3:22" ht="45" customHeight="1" x14ac:dyDescent="0.2">
      <c r="C240" s="23"/>
      <c r="D240" s="24"/>
      <c r="E240" s="25"/>
      <c r="F240" s="77"/>
      <c r="G240" s="75"/>
      <c r="H240" s="148" t="str">
        <f t="shared" si="17"/>
        <v/>
      </c>
      <c r="I240" s="174"/>
      <c r="J240" s="175" t="str">
        <f t="shared" si="14"/>
        <v/>
      </c>
      <c r="K240" s="76"/>
      <c r="L240" s="172"/>
      <c r="M240" s="153"/>
      <c r="N240" s="173" t="str">
        <f t="shared" si="15"/>
        <v/>
      </c>
      <c r="O240" s="152"/>
      <c r="P240" s="77"/>
      <c r="Q240" s="77"/>
      <c r="R240" s="77"/>
      <c r="S240" s="77"/>
      <c r="T240" s="38"/>
      <c r="U240" s="24"/>
      <c r="V240" t="str">
        <f t="shared" si="16"/>
        <v/>
      </c>
    </row>
    <row r="241" spans="3:22" ht="45" customHeight="1" x14ac:dyDescent="0.2">
      <c r="C241" s="23"/>
      <c r="D241" s="24"/>
      <c r="E241" s="25"/>
      <c r="F241" s="77"/>
      <c r="G241" s="75"/>
      <c r="H241" s="148" t="str">
        <f t="shared" si="17"/>
        <v/>
      </c>
      <c r="I241" s="174"/>
      <c r="J241" s="175" t="str">
        <f t="shared" si="14"/>
        <v/>
      </c>
      <c r="K241" s="76"/>
      <c r="L241" s="172"/>
      <c r="M241" s="153"/>
      <c r="N241" s="173" t="str">
        <f t="shared" si="15"/>
        <v/>
      </c>
      <c r="O241" s="152"/>
      <c r="P241" s="77"/>
      <c r="Q241" s="77"/>
      <c r="R241" s="77"/>
      <c r="S241" s="77"/>
      <c r="T241" s="38"/>
      <c r="U241" s="24"/>
      <c r="V241" t="str">
        <f t="shared" si="16"/>
        <v/>
      </c>
    </row>
    <row r="242" spans="3:22" ht="45" customHeight="1" x14ac:dyDescent="0.2">
      <c r="C242" s="23"/>
      <c r="D242" s="24"/>
      <c r="E242" s="25"/>
      <c r="F242" s="77"/>
      <c r="G242" s="75"/>
      <c r="H242" s="148" t="str">
        <f t="shared" si="17"/>
        <v/>
      </c>
      <c r="I242" s="174"/>
      <c r="J242" s="175" t="str">
        <f t="shared" si="14"/>
        <v/>
      </c>
      <c r="K242" s="76"/>
      <c r="L242" s="172"/>
      <c r="M242" s="153"/>
      <c r="N242" s="173" t="str">
        <f t="shared" si="15"/>
        <v/>
      </c>
      <c r="O242" s="152"/>
      <c r="P242" s="77"/>
      <c r="Q242" s="77"/>
      <c r="R242" s="77"/>
      <c r="S242" s="77"/>
      <c r="T242" s="38"/>
      <c r="U242" s="24"/>
      <c r="V242" t="str">
        <f t="shared" si="16"/>
        <v/>
      </c>
    </row>
    <row r="243" spans="3:22" ht="45" customHeight="1" x14ac:dyDescent="0.2">
      <c r="C243" s="23"/>
      <c r="D243" s="24"/>
      <c r="E243" s="25"/>
      <c r="F243" s="77"/>
      <c r="G243" s="75"/>
      <c r="H243" s="148" t="str">
        <f t="shared" si="17"/>
        <v/>
      </c>
      <c r="I243" s="174"/>
      <c r="J243" s="175" t="str">
        <f t="shared" si="14"/>
        <v/>
      </c>
      <c r="K243" s="76"/>
      <c r="L243" s="172"/>
      <c r="M243" s="153"/>
      <c r="N243" s="173" t="str">
        <f t="shared" si="15"/>
        <v/>
      </c>
      <c r="O243" s="152"/>
      <c r="P243" s="77"/>
      <c r="Q243" s="77"/>
      <c r="R243" s="77"/>
      <c r="S243" s="77"/>
      <c r="T243" s="38"/>
      <c r="U243" s="24"/>
      <c r="V243" t="str">
        <f t="shared" si="16"/>
        <v/>
      </c>
    </row>
    <row r="244" spans="3:22" ht="45" customHeight="1" x14ac:dyDescent="0.2">
      <c r="C244" s="23"/>
      <c r="D244" s="24"/>
      <c r="E244" s="25"/>
      <c r="F244" s="77"/>
      <c r="G244" s="75"/>
      <c r="H244" s="148" t="str">
        <f t="shared" si="17"/>
        <v/>
      </c>
      <c r="I244" s="174"/>
      <c r="J244" s="175" t="str">
        <f t="shared" si="14"/>
        <v/>
      </c>
      <c r="K244" s="76"/>
      <c r="L244" s="172"/>
      <c r="M244" s="153"/>
      <c r="N244" s="173" t="str">
        <f t="shared" si="15"/>
        <v/>
      </c>
      <c r="O244" s="152"/>
      <c r="P244" s="77"/>
      <c r="Q244" s="77"/>
      <c r="R244" s="77"/>
      <c r="S244" s="77"/>
      <c r="T244" s="38"/>
      <c r="U244" s="24"/>
      <c r="V244" t="str">
        <f t="shared" si="16"/>
        <v/>
      </c>
    </row>
    <row r="245" spans="3:22" ht="45" customHeight="1" x14ac:dyDescent="0.2">
      <c r="C245" s="23"/>
      <c r="D245" s="24"/>
      <c r="E245" s="25"/>
      <c r="F245" s="77"/>
      <c r="G245" s="75"/>
      <c r="H245" s="148" t="str">
        <f t="shared" si="17"/>
        <v/>
      </c>
      <c r="I245" s="174"/>
      <c r="J245" s="175" t="str">
        <f t="shared" si="14"/>
        <v/>
      </c>
      <c r="K245" s="76"/>
      <c r="L245" s="172"/>
      <c r="M245" s="153"/>
      <c r="N245" s="173" t="str">
        <f t="shared" si="15"/>
        <v/>
      </c>
      <c r="O245" s="152"/>
      <c r="P245" s="77"/>
      <c r="Q245" s="77"/>
      <c r="R245" s="77"/>
      <c r="S245" s="77"/>
      <c r="T245" s="38"/>
      <c r="U245" s="24"/>
      <c r="V245" t="str">
        <f t="shared" si="16"/>
        <v/>
      </c>
    </row>
    <row r="246" spans="3:22" ht="45" customHeight="1" x14ac:dyDescent="0.2">
      <c r="C246" s="23"/>
      <c r="D246" s="24"/>
      <c r="E246" s="25"/>
      <c r="F246" s="77"/>
      <c r="G246" s="75"/>
      <c r="H246" s="148" t="str">
        <f t="shared" si="17"/>
        <v/>
      </c>
      <c r="I246" s="174"/>
      <c r="J246" s="175" t="str">
        <f t="shared" si="14"/>
        <v/>
      </c>
      <c r="K246" s="76"/>
      <c r="L246" s="172"/>
      <c r="M246" s="153"/>
      <c r="N246" s="173" t="str">
        <f t="shared" si="15"/>
        <v/>
      </c>
      <c r="O246" s="152"/>
      <c r="P246" s="77"/>
      <c r="Q246" s="77"/>
      <c r="R246" s="77"/>
      <c r="S246" s="77"/>
      <c r="T246" s="38"/>
      <c r="U246" s="24"/>
      <c r="V246" t="str">
        <f t="shared" si="16"/>
        <v/>
      </c>
    </row>
    <row r="247" spans="3:22" ht="45" customHeight="1" x14ac:dyDescent="0.2">
      <c r="C247" s="23"/>
      <c r="D247" s="24"/>
      <c r="E247" s="25"/>
      <c r="F247" s="77"/>
      <c r="G247" s="75"/>
      <c r="H247" s="148" t="str">
        <f t="shared" si="17"/>
        <v/>
      </c>
      <c r="I247" s="174"/>
      <c r="J247" s="175" t="str">
        <f t="shared" si="14"/>
        <v/>
      </c>
      <c r="K247" s="76"/>
      <c r="L247" s="172"/>
      <c r="M247" s="153"/>
      <c r="N247" s="173" t="str">
        <f t="shared" si="15"/>
        <v/>
      </c>
      <c r="O247" s="152"/>
      <c r="P247" s="77"/>
      <c r="Q247" s="77"/>
      <c r="R247" s="77"/>
      <c r="S247" s="77"/>
      <c r="T247" s="38"/>
      <c r="U247" s="24"/>
      <c r="V247" t="str">
        <f t="shared" si="16"/>
        <v/>
      </c>
    </row>
    <row r="248" spans="3:22" ht="45" customHeight="1" x14ac:dyDescent="0.2">
      <c r="C248" s="23"/>
      <c r="D248" s="24"/>
      <c r="E248" s="25"/>
      <c r="F248" s="77"/>
      <c r="G248" s="75"/>
      <c r="H248" s="148" t="str">
        <f t="shared" si="17"/>
        <v/>
      </c>
      <c r="I248" s="174"/>
      <c r="J248" s="175" t="str">
        <f t="shared" si="14"/>
        <v/>
      </c>
      <c r="K248" s="76"/>
      <c r="L248" s="172"/>
      <c r="M248" s="153"/>
      <c r="N248" s="173" t="str">
        <f t="shared" si="15"/>
        <v/>
      </c>
      <c r="O248" s="152"/>
      <c r="P248" s="77"/>
      <c r="Q248" s="77"/>
      <c r="R248" s="77"/>
      <c r="S248" s="77"/>
      <c r="T248" s="38"/>
      <c r="U248" s="24"/>
      <c r="V248" t="str">
        <f t="shared" si="16"/>
        <v/>
      </c>
    </row>
    <row r="249" spans="3:22" ht="45" customHeight="1" x14ac:dyDescent="0.2">
      <c r="C249" s="23"/>
      <c r="D249" s="24"/>
      <c r="E249" s="25"/>
      <c r="F249" s="77"/>
      <c r="G249" s="75"/>
      <c r="H249" s="148" t="str">
        <f t="shared" si="17"/>
        <v/>
      </c>
      <c r="I249" s="174"/>
      <c r="J249" s="175" t="str">
        <f t="shared" si="14"/>
        <v/>
      </c>
      <c r="K249" s="76"/>
      <c r="L249" s="172"/>
      <c r="M249" s="153"/>
      <c r="N249" s="173" t="str">
        <f t="shared" si="15"/>
        <v/>
      </c>
      <c r="O249" s="152"/>
      <c r="P249" s="77"/>
      <c r="Q249" s="77"/>
      <c r="R249" s="77"/>
      <c r="S249" s="77"/>
      <c r="T249" s="38"/>
      <c r="U249" s="24"/>
      <c r="V249" t="str">
        <f t="shared" si="16"/>
        <v/>
      </c>
    </row>
    <row r="250" spans="3:22" ht="45" customHeight="1" x14ac:dyDescent="0.2">
      <c r="C250" s="23"/>
      <c r="D250" s="24"/>
      <c r="E250" s="25"/>
      <c r="F250" s="77"/>
      <c r="G250" s="75"/>
      <c r="H250" s="148" t="str">
        <f t="shared" si="17"/>
        <v/>
      </c>
      <c r="I250" s="174"/>
      <c r="J250" s="175" t="str">
        <f t="shared" si="14"/>
        <v/>
      </c>
      <c r="K250" s="76"/>
      <c r="L250" s="172"/>
      <c r="M250" s="153"/>
      <c r="N250" s="173" t="str">
        <f t="shared" si="15"/>
        <v/>
      </c>
      <c r="O250" s="152"/>
      <c r="P250" s="77"/>
      <c r="Q250" s="77"/>
      <c r="R250" s="77"/>
      <c r="S250" s="77"/>
      <c r="T250" s="38"/>
      <c r="U250" s="24"/>
      <c r="V250" t="str">
        <f t="shared" si="16"/>
        <v/>
      </c>
    </row>
    <row r="251" spans="3:22" ht="45" customHeight="1" x14ac:dyDescent="0.2">
      <c r="C251" s="23"/>
      <c r="D251" s="24"/>
      <c r="E251" s="25"/>
      <c r="F251" s="77"/>
      <c r="G251" s="75"/>
      <c r="H251" s="148" t="str">
        <f t="shared" si="17"/>
        <v/>
      </c>
      <c r="I251" s="174"/>
      <c r="J251" s="175" t="str">
        <f t="shared" si="14"/>
        <v/>
      </c>
      <c r="K251" s="76"/>
      <c r="L251" s="172"/>
      <c r="M251" s="153"/>
      <c r="N251" s="173" t="str">
        <f t="shared" si="15"/>
        <v/>
      </c>
      <c r="O251" s="152"/>
      <c r="P251" s="77"/>
      <c r="Q251" s="77"/>
      <c r="R251" s="77"/>
      <c r="S251" s="77"/>
      <c r="T251" s="38"/>
      <c r="U251" s="24"/>
      <c r="V251" t="str">
        <f t="shared" si="16"/>
        <v/>
      </c>
    </row>
    <row r="252" spans="3:22" ht="45" customHeight="1" x14ac:dyDescent="0.2">
      <c r="C252" s="23"/>
      <c r="D252" s="24"/>
      <c r="E252" s="25"/>
      <c r="F252" s="77"/>
      <c r="G252" s="75"/>
      <c r="H252" s="148" t="str">
        <f t="shared" si="17"/>
        <v/>
      </c>
      <c r="I252" s="174"/>
      <c r="J252" s="175" t="str">
        <f t="shared" si="14"/>
        <v/>
      </c>
      <c r="K252" s="76"/>
      <c r="L252" s="172"/>
      <c r="M252" s="153"/>
      <c r="N252" s="173" t="str">
        <f t="shared" si="15"/>
        <v/>
      </c>
      <c r="O252" s="152"/>
      <c r="P252" s="77"/>
      <c r="Q252" s="77"/>
      <c r="R252" s="77"/>
      <c r="S252" s="77"/>
      <c r="T252" s="38"/>
      <c r="U252" s="24"/>
      <c r="V252" t="str">
        <f t="shared" si="16"/>
        <v/>
      </c>
    </row>
    <row r="253" spans="3:22" ht="45" customHeight="1" x14ac:dyDescent="0.2">
      <c r="C253" s="23"/>
      <c r="D253" s="24"/>
      <c r="E253" s="25"/>
      <c r="F253" s="77"/>
      <c r="G253" s="75"/>
      <c r="H253" s="148" t="str">
        <f t="shared" si="17"/>
        <v/>
      </c>
      <c r="I253" s="174"/>
      <c r="J253" s="175" t="str">
        <f t="shared" si="14"/>
        <v/>
      </c>
      <c r="K253" s="76"/>
      <c r="L253" s="172"/>
      <c r="M253" s="153"/>
      <c r="N253" s="173" t="str">
        <f t="shared" si="15"/>
        <v/>
      </c>
      <c r="O253" s="152"/>
      <c r="P253" s="77"/>
      <c r="Q253" s="77"/>
      <c r="R253" s="77"/>
      <c r="S253" s="77"/>
      <c r="T253" s="38"/>
      <c r="U253" s="24"/>
      <c r="V253" t="str">
        <f t="shared" si="16"/>
        <v/>
      </c>
    </row>
    <row r="254" spans="3:22" ht="45" customHeight="1" x14ac:dyDescent="0.2">
      <c r="C254" s="23"/>
      <c r="D254" s="24"/>
      <c r="E254" s="25"/>
      <c r="F254" s="77"/>
      <c r="G254" s="75"/>
      <c r="H254" s="148" t="str">
        <f t="shared" si="17"/>
        <v/>
      </c>
      <c r="I254" s="174"/>
      <c r="J254" s="175" t="str">
        <f t="shared" si="14"/>
        <v/>
      </c>
      <c r="K254" s="76"/>
      <c r="L254" s="172"/>
      <c r="M254" s="153"/>
      <c r="N254" s="173" t="str">
        <f t="shared" si="15"/>
        <v/>
      </c>
      <c r="O254" s="152"/>
      <c r="P254" s="77"/>
      <c r="Q254" s="77"/>
      <c r="R254" s="77"/>
      <c r="S254" s="77"/>
      <c r="T254" s="38"/>
      <c r="U254" s="24"/>
      <c r="V254" t="str">
        <f t="shared" si="16"/>
        <v/>
      </c>
    </row>
    <row r="255" spans="3:22" ht="45" customHeight="1" x14ac:dyDescent="0.2">
      <c r="C255" s="23"/>
      <c r="D255" s="24"/>
      <c r="E255" s="25"/>
      <c r="F255" s="77"/>
      <c r="G255" s="75"/>
      <c r="H255" s="148" t="str">
        <f t="shared" si="17"/>
        <v/>
      </c>
      <c r="I255" s="174"/>
      <c r="J255" s="175" t="str">
        <f t="shared" si="14"/>
        <v/>
      </c>
      <c r="K255" s="76"/>
      <c r="L255" s="172"/>
      <c r="M255" s="153"/>
      <c r="N255" s="173" t="str">
        <f t="shared" si="15"/>
        <v/>
      </c>
      <c r="O255" s="152"/>
      <c r="P255" s="77"/>
      <c r="Q255" s="77"/>
      <c r="R255" s="77"/>
      <c r="S255" s="77"/>
      <c r="T255" s="38"/>
      <c r="U255" s="24"/>
      <c r="V255" t="str">
        <f t="shared" si="16"/>
        <v/>
      </c>
    </row>
    <row r="256" spans="3:22" ht="45" customHeight="1" x14ac:dyDescent="0.2">
      <c r="C256" s="23"/>
      <c r="D256" s="24"/>
      <c r="E256" s="25"/>
      <c r="F256" s="77"/>
      <c r="G256" s="75"/>
      <c r="H256" s="148" t="str">
        <f t="shared" si="17"/>
        <v/>
      </c>
      <c r="I256" s="174"/>
      <c r="J256" s="175" t="str">
        <f t="shared" si="14"/>
        <v/>
      </c>
      <c r="K256" s="76"/>
      <c r="L256" s="172"/>
      <c r="M256" s="153"/>
      <c r="N256" s="173" t="str">
        <f t="shared" si="15"/>
        <v/>
      </c>
      <c r="O256" s="152"/>
      <c r="P256" s="77"/>
      <c r="Q256" s="77"/>
      <c r="R256" s="77"/>
      <c r="S256" s="77"/>
      <c r="T256" s="38"/>
      <c r="U256" s="24"/>
      <c r="V256" t="str">
        <f t="shared" si="16"/>
        <v/>
      </c>
    </row>
    <row r="257" spans="3:22" ht="45" customHeight="1" x14ac:dyDescent="0.2">
      <c r="C257" s="23"/>
      <c r="D257" s="24"/>
      <c r="E257" s="25"/>
      <c r="F257" s="77"/>
      <c r="G257" s="75"/>
      <c r="H257" s="148" t="str">
        <f t="shared" si="17"/>
        <v/>
      </c>
      <c r="I257" s="174"/>
      <c r="J257" s="175" t="str">
        <f t="shared" si="14"/>
        <v/>
      </c>
      <c r="K257" s="76"/>
      <c r="L257" s="172"/>
      <c r="M257" s="153"/>
      <c r="N257" s="173" t="str">
        <f t="shared" si="15"/>
        <v/>
      </c>
      <c r="O257" s="152"/>
      <c r="P257" s="77"/>
      <c r="Q257" s="77"/>
      <c r="R257" s="77"/>
      <c r="S257" s="77"/>
      <c r="T257" s="38"/>
      <c r="U257" s="24"/>
      <c r="V257" t="str">
        <f t="shared" si="16"/>
        <v/>
      </c>
    </row>
    <row r="258" spans="3:22" ht="45" customHeight="1" x14ac:dyDescent="0.2">
      <c r="C258" s="23"/>
      <c r="D258" s="24"/>
      <c r="E258" s="25"/>
      <c r="F258" s="77"/>
      <c r="G258" s="75"/>
      <c r="H258" s="148" t="str">
        <f t="shared" si="17"/>
        <v/>
      </c>
      <c r="I258" s="174"/>
      <c r="J258" s="175" t="str">
        <f t="shared" si="14"/>
        <v/>
      </c>
      <c r="K258" s="76"/>
      <c r="L258" s="172"/>
      <c r="M258" s="153"/>
      <c r="N258" s="173" t="str">
        <f t="shared" si="15"/>
        <v/>
      </c>
      <c r="O258" s="152"/>
      <c r="P258" s="77"/>
      <c r="Q258" s="77"/>
      <c r="R258" s="77"/>
      <c r="S258" s="77"/>
      <c r="T258" s="38"/>
      <c r="U258" s="24"/>
      <c r="V258" t="str">
        <f t="shared" si="16"/>
        <v/>
      </c>
    </row>
    <row r="259" spans="3:22" ht="45" customHeight="1" x14ac:dyDescent="0.2">
      <c r="C259" s="23"/>
      <c r="D259" s="24"/>
      <c r="E259" s="25"/>
      <c r="F259" s="77"/>
      <c r="G259" s="75"/>
      <c r="H259" s="148" t="str">
        <f t="shared" si="17"/>
        <v/>
      </c>
      <c r="I259" s="174"/>
      <c r="J259" s="175" t="str">
        <f t="shared" si="14"/>
        <v/>
      </c>
      <c r="K259" s="76"/>
      <c r="L259" s="172"/>
      <c r="M259" s="153"/>
      <c r="N259" s="173" t="str">
        <f t="shared" si="15"/>
        <v/>
      </c>
      <c r="O259" s="152"/>
      <c r="P259" s="77"/>
      <c r="Q259" s="77"/>
      <c r="R259" s="77"/>
      <c r="S259" s="77"/>
      <c r="T259" s="38"/>
      <c r="U259" s="24"/>
      <c r="V259" t="str">
        <f t="shared" si="16"/>
        <v/>
      </c>
    </row>
    <row r="260" spans="3:22" ht="45" customHeight="1" x14ac:dyDescent="0.2">
      <c r="C260" s="23"/>
      <c r="D260" s="24"/>
      <c r="E260" s="25"/>
      <c r="F260" s="77"/>
      <c r="G260" s="75"/>
      <c r="H260" s="148" t="str">
        <f t="shared" si="17"/>
        <v/>
      </c>
      <c r="I260" s="174"/>
      <c r="J260" s="175" t="str">
        <f t="shared" si="14"/>
        <v/>
      </c>
      <c r="K260" s="76"/>
      <c r="L260" s="172"/>
      <c r="M260" s="153"/>
      <c r="N260" s="173" t="str">
        <f t="shared" si="15"/>
        <v/>
      </c>
      <c r="O260" s="152"/>
      <c r="P260" s="77"/>
      <c r="Q260" s="77"/>
      <c r="R260" s="77"/>
      <c r="S260" s="77"/>
      <c r="T260" s="38"/>
      <c r="U260" s="24"/>
      <c r="V260" t="str">
        <f t="shared" si="16"/>
        <v/>
      </c>
    </row>
    <row r="261" spans="3:22" ht="45" customHeight="1" x14ac:dyDescent="0.2">
      <c r="C261" s="23"/>
      <c r="D261" s="24"/>
      <c r="E261" s="25"/>
      <c r="F261" s="77"/>
      <c r="G261" s="75"/>
      <c r="H261" s="148" t="str">
        <f t="shared" si="17"/>
        <v/>
      </c>
      <c r="I261" s="174"/>
      <c r="J261" s="175" t="str">
        <f t="shared" si="14"/>
        <v/>
      </c>
      <c r="K261" s="76"/>
      <c r="L261" s="172"/>
      <c r="M261" s="153"/>
      <c r="N261" s="173" t="str">
        <f t="shared" si="15"/>
        <v/>
      </c>
      <c r="O261" s="152"/>
      <c r="P261" s="77"/>
      <c r="Q261" s="77"/>
      <c r="R261" s="77"/>
      <c r="S261" s="77"/>
      <c r="T261" s="38"/>
      <c r="U261" s="24"/>
      <c r="V261" t="str">
        <f t="shared" si="16"/>
        <v/>
      </c>
    </row>
    <row r="262" spans="3:22" ht="45" customHeight="1" x14ac:dyDescent="0.2">
      <c r="C262" s="23"/>
      <c r="D262" s="24"/>
      <c r="E262" s="25"/>
      <c r="F262" s="77"/>
      <c r="G262" s="75"/>
      <c r="H262" s="148" t="str">
        <f t="shared" si="17"/>
        <v/>
      </c>
      <c r="I262" s="174"/>
      <c r="J262" s="175" t="str">
        <f t="shared" si="14"/>
        <v/>
      </c>
      <c r="K262" s="76"/>
      <c r="L262" s="172"/>
      <c r="M262" s="153"/>
      <c r="N262" s="173" t="str">
        <f t="shared" si="15"/>
        <v/>
      </c>
      <c r="O262" s="152"/>
      <c r="P262" s="77"/>
      <c r="Q262" s="77"/>
      <c r="R262" s="77"/>
      <c r="S262" s="77"/>
      <c r="T262" s="38"/>
      <c r="U262" s="24"/>
      <c r="V262" t="str">
        <f t="shared" si="16"/>
        <v/>
      </c>
    </row>
    <row r="263" spans="3:22" ht="45" customHeight="1" x14ac:dyDescent="0.2">
      <c r="C263" s="23"/>
      <c r="D263" s="24"/>
      <c r="E263" s="25"/>
      <c r="F263" s="77"/>
      <c r="G263" s="75"/>
      <c r="H263" s="148" t="str">
        <f t="shared" si="17"/>
        <v/>
      </c>
      <c r="I263" s="174"/>
      <c r="J263" s="175" t="str">
        <f t="shared" si="14"/>
        <v/>
      </c>
      <c r="K263" s="76"/>
      <c r="L263" s="172"/>
      <c r="M263" s="153"/>
      <c r="N263" s="173" t="str">
        <f t="shared" si="15"/>
        <v/>
      </c>
      <c r="O263" s="152"/>
      <c r="P263" s="77"/>
      <c r="Q263" s="77"/>
      <c r="R263" s="77"/>
      <c r="S263" s="77"/>
      <c r="T263" s="38"/>
      <c r="U263" s="24"/>
      <c r="V263" t="str">
        <f t="shared" si="16"/>
        <v/>
      </c>
    </row>
    <row r="264" spans="3:22" ht="45" customHeight="1" x14ac:dyDescent="0.2">
      <c r="C264" s="23"/>
      <c r="D264" s="24"/>
      <c r="E264" s="25"/>
      <c r="F264" s="77"/>
      <c r="G264" s="75"/>
      <c r="H264" s="148" t="str">
        <f t="shared" si="17"/>
        <v/>
      </c>
      <c r="I264" s="174"/>
      <c r="J264" s="175" t="str">
        <f t="shared" si="14"/>
        <v/>
      </c>
      <c r="K264" s="76"/>
      <c r="L264" s="172"/>
      <c r="M264" s="153"/>
      <c r="N264" s="173" t="str">
        <f t="shared" si="15"/>
        <v/>
      </c>
      <c r="O264" s="152"/>
      <c r="P264" s="77"/>
      <c r="Q264" s="77"/>
      <c r="R264" s="77"/>
      <c r="S264" s="77"/>
      <c r="T264" s="38"/>
      <c r="U264" s="24"/>
      <c r="V264" t="str">
        <f t="shared" si="16"/>
        <v/>
      </c>
    </row>
    <row r="265" spans="3:22" ht="45" customHeight="1" x14ac:dyDescent="0.2">
      <c r="C265" s="23"/>
      <c r="D265" s="24"/>
      <c r="E265" s="25"/>
      <c r="F265" s="77"/>
      <c r="G265" s="75"/>
      <c r="H265" s="148" t="str">
        <f t="shared" si="17"/>
        <v/>
      </c>
      <c r="I265" s="174"/>
      <c r="J265" s="175" t="str">
        <f t="shared" si="14"/>
        <v/>
      </c>
      <c r="K265" s="76"/>
      <c r="L265" s="172"/>
      <c r="M265" s="153"/>
      <c r="N265" s="173" t="str">
        <f t="shared" si="15"/>
        <v/>
      </c>
      <c r="O265" s="152"/>
      <c r="P265" s="77"/>
      <c r="Q265" s="77"/>
      <c r="R265" s="77"/>
      <c r="S265" s="77"/>
      <c r="T265" s="38"/>
      <c r="U265" s="24"/>
      <c r="V265" t="str">
        <f t="shared" si="16"/>
        <v/>
      </c>
    </row>
    <row r="266" spans="3:22" ht="45" customHeight="1" x14ac:dyDescent="0.2">
      <c r="C266" s="23"/>
      <c r="D266" s="24"/>
      <c r="E266" s="25"/>
      <c r="F266" s="77"/>
      <c r="G266" s="75"/>
      <c r="H266" s="148" t="str">
        <f t="shared" si="17"/>
        <v/>
      </c>
      <c r="I266" s="174"/>
      <c r="J266" s="175" t="str">
        <f t="shared" si="14"/>
        <v/>
      </c>
      <c r="K266" s="76"/>
      <c r="L266" s="172"/>
      <c r="M266" s="153"/>
      <c r="N266" s="173" t="str">
        <f t="shared" si="15"/>
        <v/>
      </c>
      <c r="O266" s="152"/>
      <c r="P266" s="77"/>
      <c r="Q266" s="77"/>
      <c r="R266" s="77"/>
      <c r="S266" s="77"/>
      <c r="T266" s="38"/>
      <c r="U266" s="24"/>
      <c r="V266" t="str">
        <f t="shared" si="16"/>
        <v/>
      </c>
    </row>
    <row r="267" spans="3:22" ht="45" customHeight="1" x14ac:dyDescent="0.2">
      <c r="C267" s="23"/>
      <c r="D267" s="24"/>
      <c r="E267" s="25"/>
      <c r="F267" s="77"/>
      <c r="G267" s="75"/>
      <c r="H267" s="148" t="str">
        <f t="shared" si="17"/>
        <v/>
      </c>
      <c r="I267" s="174"/>
      <c r="J267" s="175" t="str">
        <f t="shared" si="14"/>
        <v/>
      </c>
      <c r="K267" s="76"/>
      <c r="L267" s="172"/>
      <c r="M267" s="153"/>
      <c r="N267" s="173" t="str">
        <f t="shared" si="15"/>
        <v/>
      </c>
      <c r="O267" s="152"/>
      <c r="P267" s="77"/>
      <c r="Q267" s="77"/>
      <c r="R267" s="77"/>
      <c r="S267" s="77"/>
      <c r="T267" s="38"/>
      <c r="U267" s="24"/>
      <c r="V267" t="str">
        <f t="shared" si="16"/>
        <v/>
      </c>
    </row>
    <row r="268" spans="3:22" ht="45" customHeight="1" x14ac:dyDescent="0.2">
      <c r="C268" s="23"/>
      <c r="D268" s="24"/>
      <c r="E268" s="25"/>
      <c r="F268" s="77"/>
      <c r="G268" s="75"/>
      <c r="H268" s="148" t="str">
        <f t="shared" si="17"/>
        <v/>
      </c>
      <c r="I268" s="174"/>
      <c r="J268" s="175" t="str">
        <f t="shared" si="14"/>
        <v/>
      </c>
      <c r="K268" s="76"/>
      <c r="L268" s="172"/>
      <c r="M268" s="153"/>
      <c r="N268" s="173" t="str">
        <f t="shared" si="15"/>
        <v/>
      </c>
      <c r="O268" s="152"/>
      <c r="P268" s="77"/>
      <c r="Q268" s="77"/>
      <c r="R268" s="77"/>
      <c r="S268" s="77"/>
      <c r="T268" s="38"/>
      <c r="U268" s="24"/>
      <c r="V268" t="str">
        <f t="shared" si="16"/>
        <v/>
      </c>
    </row>
    <row r="269" spans="3:22" ht="45" customHeight="1" x14ac:dyDescent="0.2">
      <c r="C269" s="23"/>
      <c r="D269" s="24"/>
      <c r="E269" s="25"/>
      <c r="F269" s="77"/>
      <c r="G269" s="75"/>
      <c r="H269" s="148" t="str">
        <f t="shared" si="17"/>
        <v/>
      </c>
      <c r="I269" s="174"/>
      <c r="J269" s="175" t="str">
        <f t="shared" si="14"/>
        <v/>
      </c>
      <c r="K269" s="76"/>
      <c r="L269" s="172"/>
      <c r="M269" s="153"/>
      <c r="N269" s="173" t="str">
        <f t="shared" si="15"/>
        <v/>
      </c>
      <c r="O269" s="152"/>
      <c r="P269" s="77"/>
      <c r="Q269" s="77"/>
      <c r="R269" s="77"/>
      <c r="S269" s="77"/>
      <c r="T269" s="38"/>
      <c r="U269" s="24"/>
      <c r="V269" t="str">
        <f t="shared" si="16"/>
        <v/>
      </c>
    </row>
    <row r="270" spans="3:22" ht="45" customHeight="1" x14ac:dyDescent="0.2">
      <c r="C270" s="23"/>
      <c r="D270" s="24"/>
      <c r="E270" s="25"/>
      <c r="F270" s="77"/>
      <c r="G270" s="75"/>
      <c r="H270" s="148" t="str">
        <f t="shared" si="17"/>
        <v/>
      </c>
      <c r="I270" s="174"/>
      <c r="J270" s="175" t="str">
        <f t="shared" si="14"/>
        <v/>
      </c>
      <c r="K270" s="76"/>
      <c r="L270" s="172"/>
      <c r="M270" s="153"/>
      <c r="N270" s="173" t="str">
        <f t="shared" si="15"/>
        <v/>
      </c>
      <c r="O270" s="152"/>
      <c r="P270" s="77"/>
      <c r="Q270" s="77"/>
      <c r="R270" s="77"/>
      <c r="S270" s="77"/>
      <c r="T270" s="38"/>
      <c r="U270" s="24"/>
      <c r="V270" t="str">
        <f t="shared" si="16"/>
        <v/>
      </c>
    </row>
    <row r="271" spans="3:22" ht="45" customHeight="1" x14ac:dyDescent="0.2">
      <c r="C271" s="23"/>
      <c r="D271" s="24"/>
      <c r="E271" s="25"/>
      <c r="F271" s="77"/>
      <c r="G271" s="75"/>
      <c r="H271" s="148" t="str">
        <f t="shared" si="17"/>
        <v/>
      </c>
      <c r="I271" s="174"/>
      <c r="J271" s="175" t="str">
        <f t="shared" si="14"/>
        <v/>
      </c>
      <c r="K271" s="76"/>
      <c r="L271" s="172"/>
      <c r="M271" s="153"/>
      <c r="N271" s="173" t="str">
        <f t="shared" si="15"/>
        <v/>
      </c>
      <c r="O271" s="152"/>
      <c r="P271" s="77"/>
      <c r="Q271" s="77"/>
      <c r="R271" s="77"/>
      <c r="S271" s="77"/>
      <c r="T271" s="38"/>
      <c r="U271" s="24"/>
      <c r="V271" t="str">
        <f t="shared" si="16"/>
        <v/>
      </c>
    </row>
    <row r="272" spans="3:22" ht="45" customHeight="1" x14ac:dyDescent="0.2">
      <c r="C272" s="23"/>
      <c r="D272" s="24"/>
      <c r="E272" s="25"/>
      <c r="F272" s="77"/>
      <c r="G272" s="75"/>
      <c r="H272" s="148" t="str">
        <f t="shared" si="17"/>
        <v/>
      </c>
      <c r="I272" s="174"/>
      <c r="J272" s="175" t="str">
        <f t="shared" si="14"/>
        <v/>
      </c>
      <c r="K272" s="76"/>
      <c r="L272" s="172"/>
      <c r="M272" s="153"/>
      <c r="N272" s="173" t="str">
        <f t="shared" si="15"/>
        <v/>
      </c>
      <c r="O272" s="152"/>
      <c r="P272" s="77"/>
      <c r="Q272" s="77"/>
      <c r="R272" s="77"/>
      <c r="S272" s="77"/>
      <c r="T272" s="38"/>
      <c r="U272" s="24"/>
      <c r="V272" t="str">
        <f t="shared" si="16"/>
        <v/>
      </c>
    </row>
    <row r="273" spans="3:22" ht="45" customHeight="1" x14ac:dyDescent="0.2">
      <c r="C273" s="23"/>
      <c r="D273" s="24"/>
      <c r="E273" s="25"/>
      <c r="F273" s="77"/>
      <c r="G273" s="75"/>
      <c r="H273" s="148" t="str">
        <f t="shared" si="17"/>
        <v/>
      </c>
      <c r="I273" s="174"/>
      <c r="J273" s="175" t="str">
        <f t="shared" si="14"/>
        <v/>
      </c>
      <c r="K273" s="76"/>
      <c r="L273" s="172"/>
      <c r="M273" s="153"/>
      <c r="N273" s="173" t="str">
        <f t="shared" si="15"/>
        <v/>
      </c>
      <c r="O273" s="152"/>
      <c r="P273" s="77"/>
      <c r="Q273" s="77"/>
      <c r="R273" s="77"/>
      <c r="S273" s="77"/>
      <c r="T273" s="38"/>
      <c r="U273" s="24"/>
      <c r="V273" t="str">
        <f t="shared" si="16"/>
        <v/>
      </c>
    </row>
    <row r="274" spans="3:22" ht="45" customHeight="1" x14ac:dyDescent="0.2">
      <c r="C274" s="23"/>
      <c r="D274" s="24"/>
      <c r="E274" s="25"/>
      <c r="F274" s="77"/>
      <c r="G274" s="75"/>
      <c r="H274" s="148" t="str">
        <f t="shared" si="17"/>
        <v/>
      </c>
      <c r="I274" s="174"/>
      <c r="J274" s="175" t="str">
        <f t="shared" si="14"/>
        <v/>
      </c>
      <c r="K274" s="76"/>
      <c r="L274" s="172"/>
      <c r="M274" s="153"/>
      <c r="N274" s="173" t="str">
        <f t="shared" si="15"/>
        <v/>
      </c>
      <c r="O274" s="152"/>
      <c r="P274" s="77"/>
      <c r="Q274" s="77"/>
      <c r="R274" s="77"/>
      <c r="S274" s="77"/>
      <c r="T274" s="38"/>
      <c r="U274" s="24"/>
      <c r="V274" t="str">
        <f t="shared" si="16"/>
        <v/>
      </c>
    </row>
    <row r="275" spans="3:22" ht="45" customHeight="1" x14ac:dyDescent="0.2">
      <c r="C275" s="23"/>
      <c r="D275" s="24"/>
      <c r="E275" s="25"/>
      <c r="F275" s="77"/>
      <c r="G275" s="75"/>
      <c r="H275" s="148" t="str">
        <f t="shared" si="17"/>
        <v/>
      </c>
      <c r="I275" s="174"/>
      <c r="J275" s="175" t="str">
        <f t="shared" si="14"/>
        <v/>
      </c>
      <c r="K275" s="76"/>
      <c r="L275" s="172"/>
      <c r="M275" s="153"/>
      <c r="N275" s="173" t="str">
        <f t="shared" si="15"/>
        <v/>
      </c>
      <c r="O275" s="152"/>
      <c r="P275" s="77"/>
      <c r="Q275" s="77"/>
      <c r="R275" s="77"/>
      <c r="S275" s="77"/>
      <c r="T275" s="38"/>
      <c r="U275" s="24"/>
      <c r="V275" t="str">
        <f t="shared" si="16"/>
        <v/>
      </c>
    </row>
    <row r="276" spans="3:22" ht="45" customHeight="1" x14ac:dyDescent="0.2">
      <c r="C276" s="23"/>
      <c r="D276" s="24"/>
      <c r="E276" s="25"/>
      <c r="F276" s="77"/>
      <c r="G276" s="75"/>
      <c r="H276" s="148" t="str">
        <f t="shared" si="17"/>
        <v/>
      </c>
      <c r="I276" s="174"/>
      <c r="J276" s="175" t="str">
        <f t="shared" si="14"/>
        <v/>
      </c>
      <c r="K276" s="76"/>
      <c r="L276" s="172"/>
      <c r="M276" s="153"/>
      <c r="N276" s="173" t="str">
        <f t="shared" si="15"/>
        <v/>
      </c>
      <c r="O276" s="152"/>
      <c r="P276" s="77"/>
      <c r="Q276" s="77"/>
      <c r="R276" s="77"/>
      <c r="S276" s="77"/>
      <c r="T276" s="38"/>
      <c r="U276" s="24"/>
      <c r="V276" t="str">
        <f t="shared" si="16"/>
        <v/>
      </c>
    </row>
    <row r="277" spans="3:22" ht="45" customHeight="1" x14ac:dyDescent="0.2">
      <c r="C277" s="23"/>
      <c r="D277" s="24"/>
      <c r="E277" s="25"/>
      <c r="F277" s="77"/>
      <c r="G277" s="75"/>
      <c r="H277" s="148" t="str">
        <f t="shared" si="17"/>
        <v/>
      </c>
      <c r="I277" s="174"/>
      <c r="J277" s="175" t="str">
        <f t="shared" si="14"/>
        <v/>
      </c>
      <c r="K277" s="76"/>
      <c r="L277" s="172"/>
      <c r="M277" s="153"/>
      <c r="N277" s="173" t="str">
        <f t="shared" si="15"/>
        <v/>
      </c>
      <c r="O277" s="152"/>
      <c r="P277" s="77"/>
      <c r="Q277" s="77"/>
      <c r="R277" s="77"/>
      <c r="S277" s="77"/>
      <c r="T277" s="38"/>
      <c r="U277" s="24"/>
      <c r="V277" t="str">
        <f t="shared" si="16"/>
        <v/>
      </c>
    </row>
    <row r="278" spans="3:22" ht="45" customHeight="1" x14ac:dyDescent="0.2">
      <c r="C278" s="23"/>
      <c r="D278" s="24"/>
      <c r="E278" s="25"/>
      <c r="F278" s="77"/>
      <c r="G278" s="75"/>
      <c r="H278" s="148" t="str">
        <f t="shared" si="17"/>
        <v/>
      </c>
      <c r="I278" s="174"/>
      <c r="J278" s="175" t="str">
        <f t="shared" si="14"/>
        <v/>
      </c>
      <c r="K278" s="76"/>
      <c r="L278" s="172"/>
      <c r="M278" s="153"/>
      <c r="N278" s="173" t="str">
        <f t="shared" si="15"/>
        <v/>
      </c>
      <c r="O278" s="152"/>
      <c r="P278" s="77"/>
      <c r="Q278" s="77"/>
      <c r="R278" s="77"/>
      <c r="S278" s="77"/>
      <c r="T278" s="38"/>
      <c r="U278" s="24"/>
      <c r="V278" t="str">
        <f t="shared" si="16"/>
        <v/>
      </c>
    </row>
    <row r="279" spans="3:22" ht="45" customHeight="1" x14ac:dyDescent="0.2">
      <c r="C279" s="23"/>
      <c r="D279" s="24"/>
      <c r="E279" s="25"/>
      <c r="F279" s="77"/>
      <c r="G279" s="75"/>
      <c r="H279" s="148" t="str">
        <f t="shared" si="17"/>
        <v/>
      </c>
      <c r="I279" s="174"/>
      <c r="J279" s="175" t="str">
        <f t="shared" ref="J279:J342" si="18">IFERROR(VLOOKUP(G279&amp;"+"&amp;I279,$W$22:$Z$106,4,0),"")</f>
        <v/>
      </c>
      <c r="K279" s="76"/>
      <c r="L279" s="172"/>
      <c r="M279" s="153"/>
      <c r="N279" s="173" t="str">
        <f t="shared" ref="N279:N342" si="19">IFERROR(L279/100*V279,"")</f>
        <v/>
      </c>
      <c r="O279" s="152"/>
      <c r="P279" s="77"/>
      <c r="Q279" s="77"/>
      <c r="R279" s="77"/>
      <c r="S279" s="77"/>
      <c r="T279" s="38"/>
      <c r="U279" s="24"/>
      <c r="V279" t="str">
        <f t="shared" ref="V279:V342" si="20">IF(M279="50 %","50",IF(M279="60 %","60",IF(M279="80 %","80",IF(M279="100 %","100",""))))</f>
        <v/>
      </c>
    </row>
    <row r="280" spans="3:22" ht="45" customHeight="1" x14ac:dyDescent="0.2">
      <c r="C280" s="23"/>
      <c r="D280" s="24"/>
      <c r="E280" s="25"/>
      <c r="F280" s="77"/>
      <c r="G280" s="75"/>
      <c r="H280" s="148" t="str">
        <f t="shared" ref="H280:H343" si="21">CONCATENATE(F280,G280)</f>
        <v/>
      </c>
      <c r="I280" s="174"/>
      <c r="J280" s="175" t="str">
        <f t="shared" si="18"/>
        <v/>
      </c>
      <c r="K280" s="76"/>
      <c r="L280" s="172"/>
      <c r="M280" s="153"/>
      <c r="N280" s="173" t="str">
        <f t="shared" si="19"/>
        <v/>
      </c>
      <c r="O280" s="152"/>
      <c r="P280" s="77"/>
      <c r="Q280" s="77"/>
      <c r="R280" s="77"/>
      <c r="S280" s="77"/>
      <c r="T280" s="38"/>
      <c r="U280" s="24"/>
      <c r="V280" t="str">
        <f t="shared" si="20"/>
        <v/>
      </c>
    </row>
    <row r="281" spans="3:22" ht="45" customHeight="1" x14ac:dyDescent="0.2">
      <c r="C281" s="23"/>
      <c r="D281" s="24"/>
      <c r="E281" s="25"/>
      <c r="F281" s="77"/>
      <c r="G281" s="75"/>
      <c r="H281" s="148" t="str">
        <f t="shared" si="21"/>
        <v/>
      </c>
      <c r="I281" s="174"/>
      <c r="J281" s="175" t="str">
        <f t="shared" si="18"/>
        <v/>
      </c>
      <c r="K281" s="76"/>
      <c r="L281" s="172"/>
      <c r="M281" s="153"/>
      <c r="N281" s="173" t="str">
        <f t="shared" si="19"/>
        <v/>
      </c>
      <c r="O281" s="152"/>
      <c r="P281" s="77"/>
      <c r="Q281" s="77"/>
      <c r="R281" s="77"/>
      <c r="S281" s="77"/>
      <c r="T281" s="38"/>
      <c r="U281" s="24"/>
      <c r="V281" t="str">
        <f t="shared" si="20"/>
        <v/>
      </c>
    </row>
    <row r="282" spans="3:22" ht="45" customHeight="1" x14ac:dyDescent="0.2">
      <c r="C282" s="23"/>
      <c r="D282" s="24"/>
      <c r="E282" s="25"/>
      <c r="F282" s="77"/>
      <c r="G282" s="75"/>
      <c r="H282" s="148" t="str">
        <f t="shared" si="21"/>
        <v/>
      </c>
      <c r="I282" s="174"/>
      <c r="J282" s="175" t="str">
        <f t="shared" si="18"/>
        <v/>
      </c>
      <c r="K282" s="76"/>
      <c r="L282" s="172"/>
      <c r="M282" s="153"/>
      <c r="N282" s="173" t="str">
        <f t="shared" si="19"/>
        <v/>
      </c>
      <c r="O282" s="152"/>
      <c r="P282" s="77"/>
      <c r="Q282" s="77"/>
      <c r="R282" s="77"/>
      <c r="S282" s="77"/>
      <c r="T282" s="38"/>
      <c r="U282" s="24"/>
      <c r="V282" t="str">
        <f t="shared" si="20"/>
        <v/>
      </c>
    </row>
    <row r="283" spans="3:22" ht="45" customHeight="1" x14ac:dyDescent="0.2">
      <c r="C283" s="23"/>
      <c r="D283" s="24"/>
      <c r="E283" s="25"/>
      <c r="F283" s="77"/>
      <c r="G283" s="75"/>
      <c r="H283" s="148" t="str">
        <f t="shared" si="21"/>
        <v/>
      </c>
      <c r="I283" s="174"/>
      <c r="J283" s="175" t="str">
        <f t="shared" si="18"/>
        <v/>
      </c>
      <c r="K283" s="76"/>
      <c r="L283" s="172"/>
      <c r="M283" s="153"/>
      <c r="N283" s="173" t="str">
        <f t="shared" si="19"/>
        <v/>
      </c>
      <c r="O283" s="152"/>
      <c r="P283" s="77"/>
      <c r="Q283" s="77"/>
      <c r="R283" s="77"/>
      <c r="S283" s="77"/>
      <c r="T283" s="38"/>
      <c r="U283" s="24"/>
      <c r="V283" t="str">
        <f t="shared" si="20"/>
        <v/>
      </c>
    </row>
    <row r="284" spans="3:22" ht="45" customHeight="1" x14ac:dyDescent="0.2">
      <c r="C284" s="23"/>
      <c r="D284" s="24"/>
      <c r="E284" s="25"/>
      <c r="F284" s="77"/>
      <c r="G284" s="75"/>
      <c r="H284" s="148" t="str">
        <f t="shared" si="21"/>
        <v/>
      </c>
      <c r="I284" s="174"/>
      <c r="J284" s="175" t="str">
        <f t="shared" si="18"/>
        <v/>
      </c>
      <c r="K284" s="76"/>
      <c r="L284" s="172"/>
      <c r="M284" s="153"/>
      <c r="N284" s="173" t="str">
        <f t="shared" si="19"/>
        <v/>
      </c>
      <c r="O284" s="152"/>
      <c r="P284" s="77"/>
      <c r="Q284" s="77"/>
      <c r="R284" s="77"/>
      <c r="S284" s="77"/>
      <c r="T284" s="38"/>
      <c r="U284" s="24"/>
      <c r="V284" t="str">
        <f t="shared" si="20"/>
        <v/>
      </c>
    </row>
    <row r="285" spans="3:22" ht="45" customHeight="1" x14ac:dyDescent="0.2">
      <c r="C285" s="23"/>
      <c r="D285" s="24"/>
      <c r="E285" s="25"/>
      <c r="F285" s="77"/>
      <c r="G285" s="75"/>
      <c r="H285" s="148" t="str">
        <f t="shared" si="21"/>
        <v/>
      </c>
      <c r="I285" s="174"/>
      <c r="J285" s="175" t="str">
        <f t="shared" si="18"/>
        <v/>
      </c>
      <c r="K285" s="76"/>
      <c r="L285" s="172"/>
      <c r="M285" s="153"/>
      <c r="N285" s="173" t="str">
        <f t="shared" si="19"/>
        <v/>
      </c>
      <c r="O285" s="152"/>
      <c r="P285" s="77"/>
      <c r="Q285" s="77"/>
      <c r="R285" s="77"/>
      <c r="S285" s="77"/>
      <c r="T285" s="38"/>
      <c r="U285" s="24"/>
      <c r="V285" t="str">
        <f t="shared" si="20"/>
        <v/>
      </c>
    </row>
    <row r="286" spans="3:22" ht="45" customHeight="1" x14ac:dyDescent="0.2">
      <c r="C286" s="23"/>
      <c r="D286" s="24"/>
      <c r="E286" s="25"/>
      <c r="F286" s="77"/>
      <c r="G286" s="75"/>
      <c r="H286" s="148" t="str">
        <f t="shared" si="21"/>
        <v/>
      </c>
      <c r="I286" s="174"/>
      <c r="J286" s="175" t="str">
        <f t="shared" si="18"/>
        <v/>
      </c>
      <c r="K286" s="76"/>
      <c r="L286" s="172"/>
      <c r="M286" s="153"/>
      <c r="N286" s="173" t="str">
        <f t="shared" si="19"/>
        <v/>
      </c>
      <c r="O286" s="152"/>
      <c r="P286" s="77"/>
      <c r="Q286" s="77"/>
      <c r="R286" s="77"/>
      <c r="S286" s="77"/>
      <c r="T286" s="38"/>
      <c r="U286" s="24"/>
      <c r="V286" t="str">
        <f t="shared" si="20"/>
        <v/>
      </c>
    </row>
    <row r="287" spans="3:22" ht="45" customHeight="1" x14ac:dyDescent="0.2">
      <c r="C287" s="23"/>
      <c r="D287" s="24"/>
      <c r="E287" s="25"/>
      <c r="F287" s="77"/>
      <c r="G287" s="75"/>
      <c r="H287" s="148" t="str">
        <f t="shared" si="21"/>
        <v/>
      </c>
      <c r="I287" s="174"/>
      <c r="J287" s="175" t="str">
        <f t="shared" si="18"/>
        <v/>
      </c>
      <c r="K287" s="76"/>
      <c r="L287" s="172"/>
      <c r="M287" s="153"/>
      <c r="N287" s="173" t="str">
        <f t="shared" si="19"/>
        <v/>
      </c>
      <c r="O287" s="152"/>
      <c r="P287" s="77"/>
      <c r="Q287" s="77"/>
      <c r="R287" s="77"/>
      <c r="S287" s="77"/>
      <c r="T287" s="38"/>
      <c r="U287" s="24"/>
      <c r="V287" t="str">
        <f t="shared" si="20"/>
        <v/>
      </c>
    </row>
    <row r="288" spans="3:22" ht="45" customHeight="1" x14ac:dyDescent="0.2">
      <c r="C288" s="23"/>
      <c r="D288" s="24"/>
      <c r="E288" s="25"/>
      <c r="F288" s="77"/>
      <c r="G288" s="75"/>
      <c r="H288" s="148" t="str">
        <f t="shared" si="21"/>
        <v/>
      </c>
      <c r="I288" s="174"/>
      <c r="J288" s="175" t="str">
        <f t="shared" si="18"/>
        <v/>
      </c>
      <c r="K288" s="76"/>
      <c r="L288" s="172"/>
      <c r="M288" s="153"/>
      <c r="N288" s="173" t="str">
        <f t="shared" si="19"/>
        <v/>
      </c>
      <c r="O288" s="152"/>
      <c r="P288" s="77"/>
      <c r="Q288" s="77"/>
      <c r="R288" s="77"/>
      <c r="S288" s="77"/>
      <c r="T288" s="38"/>
      <c r="U288" s="24"/>
      <c r="V288" t="str">
        <f t="shared" si="20"/>
        <v/>
      </c>
    </row>
    <row r="289" spans="3:22" ht="45" customHeight="1" x14ac:dyDescent="0.2">
      <c r="C289" s="23"/>
      <c r="D289" s="24"/>
      <c r="E289" s="25"/>
      <c r="F289" s="77"/>
      <c r="G289" s="75"/>
      <c r="H289" s="148" t="str">
        <f t="shared" si="21"/>
        <v/>
      </c>
      <c r="I289" s="174"/>
      <c r="J289" s="175" t="str">
        <f t="shared" si="18"/>
        <v/>
      </c>
      <c r="K289" s="76"/>
      <c r="L289" s="172"/>
      <c r="M289" s="153"/>
      <c r="N289" s="173" t="str">
        <f t="shared" si="19"/>
        <v/>
      </c>
      <c r="O289" s="152"/>
      <c r="P289" s="77"/>
      <c r="Q289" s="77"/>
      <c r="R289" s="77"/>
      <c r="S289" s="77"/>
      <c r="T289" s="38"/>
      <c r="U289" s="24"/>
      <c r="V289" t="str">
        <f t="shared" si="20"/>
        <v/>
      </c>
    </row>
    <row r="290" spans="3:22" ht="45" customHeight="1" x14ac:dyDescent="0.2">
      <c r="C290" s="23"/>
      <c r="D290" s="24"/>
      <c r="E290" s="25"/>
      <c r="F290" s="77"/>
      <c r="G290" s="75"/>
      <c r="H290" s="148" t="str">
        <f t="shared" si="21"/>
        <v/>
      </c>
      <c r="I290" s="174"/>
      <c r="J290" s="175" t="str">
        <f t="shared" si="18"/>
        <v/>
      </c>
      <c r="K290" s="76"/>
      <c r="L290" s="172"/>
      <c r="M290" s="153"/>
      <c r="N290" s="173" t="str">
        <f t="shared" si="19"/>
        <v/>
      </c>
      <c r="O290" s="152"/>
      <c r="P290" s="77"/>
      <c r="Q290" s="77"/>
      <c r="R290" s="77"/>
      <c r="S290" s="77"/>
      <c r="T290" s="38"/>
      <c r="U290" s="24"/>
      <c r="V290" t="str">
        <f t="shared" si="20"/>
        <v/>
      </c>
    </row>
    <row r="291" spans="3:22" ht="45" customHeight="1" x14ac:dyDescent="0.2">
      <c r="C291" s="23"/>
      <c r="D291" s="24"/>
      <c r="E291" s="25"/>
      <c r="F291" s="77"/>
      <c r="G291" s="75"/>
      <c r="H291" s="148" t="str">
        <f t="shared" si="21"/>
        <v/>
      </c>
      <c r="I291" s="174"/>
      <c r="J291" s="175" t="str">
        <f t="shared" si="18"/>
        <v/>
      </c>
      <c r="K291" s="76"/>
      <c r="L291" s="172"/>
      <c r="M291" s="153"/>
      <c r="N291" s="173" t="str">
        <f t="shared" si="19"/>
        <v/>
      </c>
      <c r="O291" s="152"/>
      <c r="P291" s="77"/>
      <c r="Q291" s="77"/>
      <c r="R291" s="77"/>
      <c r="S291" s="77"/>
      <c r="T291" s="38"/>
      <c r="U291" s="24"/>
      <c r="V291" t="str">
        <f t="shared" si="20"/>
        <v/>
      </c>
    </row>
    <row r="292" spans="3:22" ht="45" customHeight="1" x14ac:dyDescent="0.2">
      <c r="C292" s="23"/>
      <c r="D292" s="24"/>
      <c r="E292" s="25"/>
      <c r="F292" s="77"/>
      <c r="G292" s="75"/>
      <c r="H292" s="148" t="str">
        <f t="shared" si="21"/>
        <v/>
      </c>
      <c r="I292" s="174"/>
      <c r="J292" s="175" t="str">
        <f t="shared" si="18"/>
        <v/>
      </c>
      <c r="K292" s="76"/>
      <c r="L292" s="172"/>
      <c r="M292" s="153"/>
      <c r="N292" s="173" t="str">
        <f t="shared" si="19"/>
        <v/>
      </c>
      <c r="O292" s="152"/>
      <c r="P292" s="77"/>
      <c r="Q292" s="77"/>
      <c r="R292" s="77"/>
      <c r="S292" s="77"/>
      <c r="T292" s="38"/>
      <c r="U292" s="24"/>
      <c r="V292" t="str">
        <f t="shared" si="20"/>
        <v/>
      </c>
    </row>
    <row r="293" spans="3:22" ht="45" customHeight="1" x14ac:dyDescent="0.2">
      <c r="C293" s="23"/>
      <c r="D293" s="24"/>
      <c r="E293" s="25"/>
      <c r="F293" s="77"/>
      <c r="G293" s="75"/>
      <c r="H293" s="148" t="str">
        <f t="shared" si="21"/>
        <v/>
      </c>
      <c r="I293" s="174"/>
      <c r="J293" s="175" t="str">
        <f t="shared" si="18"/>
        <v/>
      </c>
      <c r="K293" s="76"/>
      <c r="L293" s="172"/>
      <c r="M293" s="153"/>
      <c r="N293" s="173" t="str">
        <f t="shared" si="19"/>
        <v/>
      </c>
      <c r="O293" s="152"/>
      <c r="P293" s="77"/>
      <c r="Q293" s="77"/>
      <c r="R293" s="77"/>
      <c r="S293" s="77"/>
      <c r="T293" s="38"/>
      <c r="U293" s="24"/>
      <c r="V293" t="str">
        <f t="shared" si="20"/>
        <v/>
      </c>
    </row>
    <row r="294" spans="3:22" ht="45" customHeight="1" x14ac:dyDescent="0.2">
      <c r="C294" s="23"/>
      <c r="D294" s="24"/>
      <c r="E294" s="25"/>
      <c r="F294" s="77"/>
      <c r="G294" s="75"/>
      <c r="H294" s="148" t="str">
        <f t="shared" si="21"/>
        <v/>
      </c>
      <c r="I294" s="174"/>
      <c r="J294" s="175" t="str">
        <f t="shared" si="18"/>
        <v/>
      </c>
      <c r="K294" s="76"/>
      <c r="L294" s="172"/>
      <c r="M294" s="153"/>
      <c r="N294" s="173" t="str">
        <f t="shared" si="19"/>
        <v/>
      </c>
      <c r="O294" s="152"/>
      <c r="P294" s="77"/>
      <c r="Q294" s="77"/>
      <c r="R294" s="77"/>
      <c r="S294" s="77"/>
      <c r="T294" s="38"/>
      <c r="U294" s="24"/>
      <c r="V294" t="str">
        <f t="shared" si="20"/>
        <v/>
      </c>
    </row>
    <row r="295" spans="3:22" ht="45" customHeight="1" x14ac:dyDescent="0.2">
      <c r="C295" s="23"/>
      <c r="D295" s="24"/>
      <c r="E295" s="25"/>
      <c r="F295" s="77"/>
      <c r="G295" s="75"/>
      <c r="H295" s="148" t="str">
        <f t="shared" si="21"/>
        <v/>
      </c>
      <c r="I295" s="174"/>
      <c r="J295" s="175" t="str">
        <f t="shared" si="18"/>
        <v/>
      </c>
      <c r="K295" s="76"/>
      <c r="L295" s="172"/>
      <c r="M295" s="153"/>
      <c r="N295" s="173" t="str">
        <f t="shared" si="19"/>
        <v/>
      </c>
      <c r="O295" s="152"/>
      <c r="P295" s="77"/>
      <c r="Q295" s="77"/>
      <c r="R295" s="77"/>
      <c r="S295" s="77"/>
      <c r="T295" s="38"/>
      <c r="U295" s="24"/>
      <c r="V295" t="str">
        <f t="shared" si="20"/>
        <v/>
      </c>
    </row>
    <row r="296" spans="3:22" ht="45" customHeight="1" x14ac:dyDescent="0.2">
      <c r="C296" s="23"/>
      <c r="D296" s="24"/>
      <c r="E296" s="25"/>
      <c r="F296" s="77"/>
      <c r="G296" s="75"/>
      <c r="H296" s="148" t="str">
        <f t="shared" si="21"/>
        <v/>
      </c>
      <c r="I296" s="174"/>
      <c r="J296" s="175" t="str">
        <f t="shared" si="18"/>
        <v/>
      </c>
      <c r="K296" s="76"/>
      <c r="L296" s="172"/>
      <c r="M296" s="153"/>
      <c r="N296" s="173" t="str">
        <f t="shared" si="19"/>
        <v/>
      </c>
      <c r="O296" s="152"/>
      <c r="P296" s="77"/>
      <c r="Q296" s="77"/>
      <c r="R296" s="77"/>
      <c r="S296" s="77"/>
      <c r="T296" s="31"/>
      <c r="U296" s="29"/>
      <c r="V296" t="str">
        <f t="shared" si="20"/>
        <v/>
      </c>
    </row>
    <row r="297" spans="3:22" ht="45" customHeight="1" x14ac:dyDescent="0.2">
      <c r="C297" s="23"/>
      <c r="D297" s="24"/>
      <c r="E297" s="25"/>
      <c r="F297" s="77"/>
      <c r="G297" s="75"/>
      <c r="H297" s="148" t="str">
        <f t="shared" si="21"/>
        <v/>
      </c>
      <c r="I297" s="174"/>
      <c r="J297" s="175" t="str">
        <f t="shared" si="18"/>
        <v/>
      </c>
      <c r="K297" s="76"/>
      <c r="L297" s="172"/>
      <c r="M297" s="153"/>
      <c r="N297" s="173" t="str">
        <f t="shared" si="19"/>
        <v/>
      </c>
      <c r="O297" s="152"/>
      <c r="P297" s="77"/>
      <c r="Q297" s="77"/>
      <c r="R297" s="77"/>
      <c r="S297" s="77"/>
      <c r="T297" s="38"/>
      <c r="U297" s="24"/>
      <c r="V297" t="str">
        <f t="shared" si="20"/>
        <v/>
      </c>
    </row>
    <row r="298" spans="3:22" ht="45" customHeight="1" x14ac:dyDescent="0.2">
      <c r="C298" s="23"/>
      <c r="D298" s="24"/>
      <c r="E298" s="25"/>
      <c r="F298" s="77"/>
      <c r="G298" s="75"/>
      <c r="H298" s="148" t="str">
        <f t="shared" si="21"/>
        <v/>
      </c>
      <c r="I298" s="174"/>
      <c r="J298" s="175" t="str">
        <f t="shared" si="18"/>
        <v/>
      </c>
      <c r="K298" s="76"/>
      <c r="L298" s="172"/>
      <c r="M298" s="153"/>
      <c r="N298" s="173" t="str">
        <f t="shared" si="19"/>
        <v/>
      </c>
      <c r="O298" s="152"/>
      <c r="P298" s="77"/>
      <c r="Q298" s="77"/>
      <c r="R298" s="77"/>
      <c r="S298" s="77"/>
      <c r="T298" s="38"/>
      <c r="U298" s="24"/>
      <c r="V298" t="str">
        <f t="shared" si="20"/>
        <v/>
      </c>
    </row>
    <row r="299" spans="3:22" ht="45" customHeight="1" x14ac:dyDescent="0.2">
      <c r="C299" s="23"/>
      <c r="D299" s="24"/>
      <c r="E299" s="25"/>
      <c r="F299" s="77"/>
      <c r="G299" s="75"/>
      <c r="H299" s="148" t="str">
        <f t="shared" si="21"/>
        <v/>
      </c>
      <c r="I299" s="174"/>
      <c r="J299" s="175" t="str">
        <f t="shared" si="18"/>
        <v/>
      </c>
      <c r="K299" s="76"/>
      <c r="L299" s="172"/>
      <c r="M299" s="153"/>
      <c r="N299" s="173" t="str">
        <f t="shared" si="19"/>
        <v/>
      </c>
      <c r="O299" s="152"/>
      <c r="P299" s="77"/>
      <c r="Q299" s="77"/>
      <c r="R299" s="77"/>
      <c r="S299" s="77"/>
      <c r="T299" s="38"/>
      <c r="U299" s="24"/>
      <c r="V299" t="str">
        <f t="shared" si="20"/>
        <v/>
      </c>
    </row>
    <row r="300" spans="3:22" ht="45" customHeight="1" x14ac:dyDescent="0.2">
      <c r="C300" s="23"/>
      <c r="D300" s="24"/>
      <c r="E300" s="25"/>
      <c r="F300" s="77"/>
      <c r="G300" s="75"/>
      <c r="H300" s="148" t="str">
        <f t="shared" si="21"/>
        <v/>
      </c>
      <c r="I300" s="174"/>
      <c r="J300" s="175" t="str">
        <f t="shared" si="18"/>
        <v/>
      </c>
      <c r="K300" s="76"/>
      <c r="L300" s="172"/>
      <c r="M300" s="153"/>
      <c r="N300" s="173" t="str">
        <f t="shared" si="19"/>
        <v/>
      </c>
      <c r="O300" s="152"/>
      <c r="P300" s="77"/>
      <c r="Q300" s="77"/>
      <c r="R300" s="77"/>
      <c r="S300" s="77"/>
      <c r="T300" s="38"/>
      <c r="U300" s="24"/>
      <c r="V300" t="str">
        <f t="shared" si="20"/>
        <v/>
      </c>
    </row>
    <row r="301" spans="3:22" ht="45" customHeight="1" x14ac:dyDescent="0.2">
      <c r="C301" s="23"/>
      <c r="D301" s="24"/>
      <c r="E301" s="25"/>
      <c r="F301" s="77"/>
      <c r="G301" s="75"/>
      <c r="H301" s="148" t="str">
        <f t="shared" si="21"/>
        <v/>
      </c>
      <c r="I301" s="174"/>
      <c r="J301" s="175" t="str">
        <f t="shared" si="18"/>
        <v/>
      </c>
      <c r="K301" s="76"/>
      <c r="L301" s="172"/>
      <c r="M301" s="153"/>
      <c r="N301" s="173" t="str">
        <f t="shared" si="19"/>
        <v/>
      </c>
      <c r="O301" s="152"/>
      <c r="P301" s="77"/>
      <c r="Q301" s="77"/>
      <c r="R301" s="77"/>
      <c r="S301" s="77"/>
      <c r="T301" s="38"/>
      <c r="U301" s="24"/>
      <c r="V301" t="str">
        <f t="shared" si="20"/>
        <v/>
      </c>
    </row>
    <row r="302" spans="3:22" ht="45" customHeight="1" x14ac:dyDescent="0.2">
      <c r="C302" s="23"/>
      <c r="D302" s="24"/>
      <c r="E302" s="25"/>
      <c r="F302" s="77"/>
      <c r="G302" s="75"/>
      <c r="H302" s="148" t="str">
        <f t="shared" si="21"/>
        <v/>
      </c>
      <c r="I302" s="174"/>
      <c r="J302" s="175" t="str">
        <f t="shared" si="18"/>
        <v/>
      </c>
      <c r="K302" s="76"/>
      <c r="L302" s="172"/>
      <c r="M302" s="153"/>
      <c r="N302" s="173" t="str">
        <f t="shared" si="19"/>
        <v/>
      </c>
      <c r="O302" s="152"/>
      <c r="P302" s="77"/>
      <c r="Q302" s="77"/>
      <c r="R302" s="77"/>
      <c r="S302" s="77"/>
      <c r="T302" s="38"/>
      <c r="U302" s="24"/>
      <c r="V302" t="str">
        <f t="shared" si="20"/>
        <v/>
      </c>
    </row>
    <row r="303" spans="3:22" ht="45" customHeight="1" x14ac:dyDescent="0.2">
      <c r="C303" s="39"/>
      <c r="D303" s="40"/>
      <c r="E303" s="25"/>
      <c r="F303" s="77"/>
      <c r="G303" s="75"/>
      <c r="H303" s="148" t="str">
        <f t="shared" si="21"/>
        <v/>
      </c>
      <c r="I303" s="174"/>
      <c r="J303" s="175" t="str">
        <f t="shared" si="18"/>
        <v/>
      </c>
      <c r="K303" s="76"/>
      <c r="L303" s="172"/>
      <c r="M303" s="153"/>
      <c r="N303" s="173" t="str">
        <f t="shared" si="19"/>
        <v/>
      </c>
      <c r="O303" s="152"/>
      <c r="P303" s="77"/>
      <c r="Q303" s="77"/>
      <c r="R303" s="77"/>
      <c r="S303" s="77"/>
      <c r="T303" s="38"/>
      <c r="U303" s="24"/>
      <c r="V303" t="str">
        <f t="shared" si="20"/>
        <v/>
      </c>
    </row>
    <row r="304" spans="3:22" ht="45" customHeight="1" x14ac:dyDescent="0.2">
      <c r="C304" s="23"/>
      <c r="D304" s="24"/>
      <c r="E304" s="25"/>
      <c r="F304" s="77"/>
      <c r="G304" s="75"/>
      <c r="H304" s="148" t="str">
        <f t="shared" si="21"/>
        <v/>
      </c>
      <c r="I304" s="174"/>
      <c r="J304" s="175" t="str">
        <f t="shared" si="18"/>
        <v/>
      </c>
      <c r="K304" s="76"/>
      <c r="L304" s="172"/>
      <c r="M304" s="153"/>
      <c r="N304" s="173" t="str">
        <f t="shared" si="19"/>
        <v/>
      </c>
      <c r="O304" s="152"/>
      <c r="P304" s="77"/>
      <c r="Q304" s="77"/>
      <c r="R304" s="77"/>
      <c r="S304" s="77"/>
      <c r="T304" s="38"/>
      <c r="U304" s="24"/>
      <c r="V304" t="str">
        <f t="shared" si="20"/>
        <v/>
      </c>
    </row>
    <row r="305" spans="3:22" ht="45" customHeight="1" x14ac:dyDescent="0.2">
      <c r="C305" s="23"/>
      <c r="D305" s="24"/>
      <c r="E305" s="25"/>
      <c r="F305" s="77"/>
      <c r="G305" s="75"/>
      <c r="H305" s="148" t="str">
        <f t="shared" si="21"/>
        <v/>
      </c>
      <c r="I305" s="174"/>
      <c r="J305" s="175" t="str">
        <f t="shared" si="18"/>
        <v/>
      </c>
      <c r="K305" s="76"/>
      <c r="L305" s="172"/>
      <c r="M305" s="153"/>
      <c r="N305" s="173" t="str">
        <f t="shared" si="19"/>
        <v/>
      </c>
      <c r="O305" s="152"/>
      <c r="P305" s="77"/>
      <c r="Q305" s="77"/>
      <c r="R305" s="77"/>
      <c r="S305" s="77"/>
      <c r="T305" s="38"/>
      <c r="U305" s="24"/>
      <c r="V305" t="str">
        <f t="shared" si="20"/>
        <v/>
      </c>
    </row>
    <row r="306" spans="3:22" ht="45" customHeight="1" x14ac:dyDescent="0.2">
      <c r="C306" s="23"/>
      <c r="D306" s="24"/>
      <c r="E306" s="25"/>
      <c r="F306" s="77"/>
      <c r="G306" s="75"/>
      <c r="H306" s="148" t="str">
        <f t="shared" si="21"/>
        <v/>
      </c>
      <c r="I306" s="174"/>
      <c r="J306" s="175" t="str">
        <f t="shared" si="18"/>
        <v/>
      </c>
      <c r="K306" s="76"/>
      <c r="L306" s="172"/>
      <c r="M306" s="153"/>
      <c r="N306" s="173" t="str">
        <f t="shared" si="19"/>
        <v/>
      </c>
      <c r="O306" s="152"/>
      <c r="P306" s="77"/>
      <c r="Q306" s="77"/>
      <c r="R306" s="77"/>
      <c r="S306" s="77"/>
      <c r="T306" s="38"/>
      <c r="U306" s="24"/>
      <c r="V306" t="str">
        <f t="shared" si="20"/>
        <v/>
      </c>
    </row>
    <row r="307" spans="3:22" ht="45" customHeight="1" x14ac:dyDescent="0.2">
      <c r="C307" s="23"/>
      <c r="D307" s="24"/>
      <c r="E307" s="25"/>
      <c r="F307" s="77"/>
      <c r="G307" s="75"/>
      <c r="H307" s="148" t="str">
        <f t="shared" si="21"/>
        <v/>
      </c>
      <c r="I307" s="174"/>
      <c r="J307" s="175" t="str">
        <f t="shared" si="18"/>
        <v/>
      </c>
      <c r="K307" s="76"/>
      <c r="L307" s="172"/>
      <c r="M307" s="153"/>
      <c r="N307" s="173" t="str">
        <f t="shared" si="19"/>
        <v/>
      </c>
      <c r="O307" s="152"/>
      <c r="P307" s="77"/>
      <c r="Q307" s="77"/>
      <c r="R307" s="77"/>
      <c r="S307" s="77"/>
      <c r="T307" s="38"/>
      <c r="U307" s="24"/>
      <c r="V307" t="str">
        <f t="shared" si="20"/>
        <v/>
      </c>
    </row>
    <row r="308" spans="3:22" ht="45" customHeight="1" x14ac:dyDescent="0.2">
      <c r="C308" s="23"/>
      <c r="D308" s="24"/>
      <c r="E308" s="25"/>
      <c r="F308" s="77"/>
      <c r="G308" s="75"/>
      <c r="H308" s="148" t="str">
        <f t="shared" si="21"/>
        <v/>
      </c>
      <c r="I308" s="174"/>
      <c r="J308" s="175" t="str">
        <f t="shared" si="18"/>
        <v/>
      </c>
      <c r="K308" s="76"/>
      <c r="L308" s="172"/>
      <c r="M308" s="153"/>
      <c r="N308" s="173" t="str">
        <f t="shared" si="19"/>
        <v/>
      </c>
      <c r="O308" s="152"/>
      <c r="P308" s="77"/>
      <c r="Q308" s="77"/>
      <c r="R308" s="77"/>
      <c r="S308" s="77"/>
      <c r="T308" s="38"/>
      <c r="U308" s="24"/>
      <c r="V308" t="str">
        <f t="shared" si="20"/>
        <v/>
      </c>
    </row>
    <row r="309" spans="3:22" ht="45" customHeight="1" x14ac:dyDescent="0.2">
      <c r="C309" s="23"/>
      <c r="D309" s="24"/>
      <c r="E309" s="25"/>
      <c r="F309" s="77"/>
      <c r="G309" s="75"/>
      <c r="H309" s="148" t="str">
        <f t="shared" si="21"/>
        <v/>
      </c>
      <c r="I309" s="174"/>
      <c r="J309" s="175" t="str">
        <f t="shared" si="18"/>
        <v/>
      </c>
      <c r="K309" s="76"/>
      <c r="L309" s="172"/>
      <c r="M309" s="153"/>
      <c r="N309" s="173" t="str">
        <f t="shared" si="19"/>
        <v/>
      </c>
      <c r="O309" s="152"/>
      <c r="P309" s="77"/>
      <c r="Q309" s="77"/>
      <c r="R309" s="77"/>
      <c r="S309" s="77"/>
      <c r="T309" s="38"/>
      <c r="U309" s="24"/>
      <c r="V309" t="str">
        <f t="shared" si="20"/>
        <v/>
      </c>
    </row>
    <row r="310" spans="3:22" ht="45" customHeight="1" x14ac:dyDescent="0.2">
      <c r="C310" s="23"/>
      <c r="D310" s="24"/>
      <c r="E310" s="25"/>
      <c r="F310" s="77"/>
      <c r="G310" s="75"/>
      <c r="H310" s="148" t="str">
        <f t="shared" si="21"/>
        <v/>
      </c>
      <c r="I310" s="174"/>
      <c r="J310" s="175" t="str">
        <f t="shared" si="18"/>
        <v/>
      </c>
      <c r="K310" s="76"/>
      <c r="L310" s="172"/>
      <c r="M310" s="153"/>
      <c r="N310" s="173" t="str">
        <f t="shared" si="19"/>
        <v/>
      </c>
      <c r="O310" s="152"/>
      <c r="P310" s="77"/>
      <c r="Q310" s="77"/>
      <c r="R310" s="77"/>
      <c r="S310" s="77"/>
      <c r="T310" s="31"/>
      <c r="U310" s="29"/>
      <c r="V310" t="str">
        <f t="shared" si="20"/>
        <v/>
      </c>
    </row>
    <row r="311" spans="3:22" ht="45" customHeight="1" x14ac:dyDescent="0.2">
      <c r="C311" s="23"/>
      <c r="D311" s="24"/>
      <c r="E311" s="25"/>
      <c r="F311" s="77"/>
      <c r="G311" s="75"/>
      <c r="H311" s="148" t="str">
        <f t="shared" si="21"/>
        <v/>
      </c>
      <c r="I311" s="174"/>
      <c r="J311" s="175" t="str">
        <f t="shared" si="18"/>
        <v/>
      </c>
      <c r="K311" s="76"/>
      <c r="L311" s="172"/>
      <c r="M311" s="153"/>
      <c r="N311" s="173" t="str">
        <f t="shared" si="19"/>
        <v/>
      </c>
      <c r="O311" s="152"/>
      <c r="P311" s="77"/>
      <c r="Q311" s="77"/>
      <c r="R311" s="77"/>
      <c r="S311" s="77"/>
      <c r="T311" s="38"/>
      <c r="U311" s="24"/>
      <c r="V311" t="str">
        <f t="shared" si="20"/>
        <v/>
      </c>
    </row>
    <row r="312" spans="3:22" ht="45" customHeight="1" x14ac:dyDescent="0.2">
      <c r="C312" s="23"/>
      <c r="D312" s="24"/>
      <c r="E312" s="25"/>
      <c r="F312" s="77"/>
      <c r="G312" s="75"/>
      <c r="H312" s="148" t="str">
        <f t="shared" si="21"/>
        <v/>
      </c>
      <c r="I312" s="174"/>
      <c r="J312" s="175" t="str">
        <f t="shared" si="18"/>
        <v/>
      </c>
      <c r="K312" s="76"/>
      <c r="L312" s="172"/>
      <c r="M312" s="153"/>
      <c r="N312" s="173" t="str">
        <f t="shared" si="19"/>
        <v/>
      </c>
      <c r="O312" s="152"/>
      <c r="P312" s="77"/>
      <c r="Q312" s="77"/>
      <c r="R312" s="77"/>
      <c r="S312" s="77"/>
      <c r="T312" s="38"/>
      <c r="U312" s="24"/>
      <c r="V312" t="str">
        <f t="shared" si="20"/>
        <v/>
      </c>
    </row>
    <row r="313" spans="3:22" ht="45" customHeight="1" x14ac:dyDescent="0.2">
      <c r="C313" s="23"/>
      <c r="D313" s="24"/>
      <c r="E313" s="25"/>
      <c r="F313" s="77"/>
      <c r="G313" s="75"/>
      <c r="H313" s="148" t="str">
        <f t="shared" si="21"/>
        <v/>
      </c>
      <c r="I313" s="174"/>
      <c r="J313" s="175" t="str">
        <f t="shared" si="18"/>
        <v/>
      </c>
      <c r="K313" s="76"/>
      <c r="L313" s="172"/>
      <c r="M313" s="153"/>
      <c r="N313" s="173" t="str">
        <f t="shared" si="19"/>
        <v/>
      </c>
      <c r="O313" s="152"/>
      <c r="P313" s="77"/>
      <c r="Q313" s="77"/>
      <c r="R313" s="77"/>
      <c r="S313" s="77"/>
      <c r="T313" s="38"/>
      <c r="U313" s="24"/>
      <c r="V313" t="str">
        <f t="shared" si="20"/>
        <v/>
      </c>
    </row>
    <row r="314" spans="3:22" ht="45" customHeight="1" x14ac:dyDescent="0.2">
      <c r="C314" s="23"/>
      <c r="D314" s="24"/>
      <c r="E314" s="25"/>
      <c r="F314" s="77"/>
      <c r="G314" s="75"/>
      <c r="H314" s="148" t="str">
        <f t="shared" si="21"/>
        <v/>
      </c>
      <c r="I314" s="174"/>
      <c r="J314" s="175" t="str">
        <f t="shared" si="18"/>
        <v/>
      </c>
      <c r="K314" s="76"/>
      <c r="L314" s="172"/>
      <c r="M314" s="153"/>
      <c r="N314" s="173" t="str">
        <f t="shared" si="19"/>
        <v/>
      </c>
      <c r="O314" s="152"/>
      <c r="P314" s="77"/>
      <c r="Q314" s="77"/>
      <c r="R314" s="77"/>
      <c r="S314" s="77"/>
      <c r="T314" s="38"/>
      <c r="U314" s="24"/>
      <c r="V314" t="str">
        <f t="shared" si="20"/>
        <v/>
      </c>
    </row>
    <row r="315" spans="3:22" ht="45" customHeight="1" x14ac:dyDescent="0.2">
      <c r="C315" s="23"/>
      <c r="D315" s="24"/>
      <c r="E315" s="25"/>
      <c r="F315" s="77"/>
      <c r="G315" s="75"/>
      <c r="H315" s="148" t="str">
        <f t="shared" si="21"/>
        <v/>
      </c>
      <c r="I315" s="174"/>
      <c r="J315" s="175" t="str">
        <f t="shared" si="18"/>
        <v/>
      </c>
      <c r="K315" s="76"/>
      <c r="L315" s="172"/>
      <c r="M315" s="153"/>
      <c r="N315" s="173" t="str">
        <f t="shared" si="19"/>
        <v/>
      </c>
      <c r="O315" s="152"/>
      <c r="P315" s="77"/>
      <c r="Q315" s="77"/>
      <c r="R315" s="77"/>
      <c r="S315" s="77"/>
      <c r="T315" s="38"/>
      <c r="U315" s="24"/>
      <c r="V315" t="str">
        <f t="shared" si="20"/>
        <v/>
      </c>
    </row>
    <row r="316" spans="3:22" ht="45" customHeight="1" x14ac:dyDescent="0.2">
      <c r="C316" s="23"/>
      <c r="D316" s="24"/>
      <c r="E316" s="25"/>
      <c r="F316" s="77"/>
      <c r="G316" s="75"/>
      <c r="H316" s="148" t="str">
        <f t="shared" si="21"/>
        <v/>
      </c>
      <c r="I316" s="174"/>
      <c r="J316" s="175" t="str">
        <f t="shared" si="18"/>
        <v/>
      </c>
      <c r="K316" s="76"/>
      <c r="L316" s="172"/>
      <c r="M316" s="153"/>
      <c r="N316" s="173" t="str">
        <f t="shared" si="19"/>
        <v/>
      </c>
      <c r="O316" s="152"/>
      <c r="P316" s="77"/>
      <c r="Q316" s="77"/>
      <c r="R316" s="77"/>
      <c r="S316" s="77"/>
      <c r="T316" s="38"/>
      <c r="U316" s="24"/>
      <c r="V316" t="str">
        <f t="shared" si="20"/>
        <v/>
      </c>
    </row>
    <row r="317" spans="3:22" ht="45" customHeight="1" x14ac:dyDescent="0.2">
      <c r="C317" s="23"/>
      <c r="D317" s="24"/>
      <c r="E317" s="25"/>
      <c r="F317" s="77"/>
      <c r="G317" s="75"/>
      <c r="H317" s="148" t="str">
        <f t="shared" si="21"/>
        <v/>
      </c>
      <c r="I317" s="174"/>
      <c r="J317" s="175" t="str">
        <f t="shared" si="18"/>
        <v/>
      </c>
      <c r="K317" s="76"/>
      <c r="L317" s="172"/>
      <c r="M317" s="153"/>
      <c r="N317" s="173" t="str">
        <f t="shared" si="19"/>
        <v/>
      </c>
      <c r="O317" s="152"/>
      <c r="P317" s="77"/>
      <c r="Q317" s="77"/>
      <c r="R317" s="77"/>
      <c r="S317" s="77"/>
      <c r="T317" s="38"/>
      <c r="U317" s="24"/>
      <c r="V317" t="str">
        <f t="shared" si="20"/>
        <v/>
      </c>
    </row>
    <row r="318" spans="3:22" ht="45" customHeight="1" x14ac:dyDescent="0.2">
      <c r="C318" s="23"/>
      <c r="D318" s="24"/>
      <c r="E318" s="25"/>
      <c r="F318" s="77"/>
      <c r="G318" s="75"/>
      <c r="H318" s="148" t="str">
        <f t="shared" si="21"/>
        <v/>
      </c>
      <c r="I318" s="174"/>
      <c r="J318" s="175" t="str">
        <f t="shared" si="18"/>
        <v/>
      </c>
      <c r="K318" s="76"/>
      <c r="L318" s="172"/>
      <c r="M318" s="153"/>
      <c r="N318" s="173" t="str">
        <f t="shared" si="19"/>
        <v/>
      </c>
      <c r="O318" s="152"/>
      <c r="P318" s="77"/>
      <c r="Q318" s="77"/>
      <c r="R318" s="77"/>
      <c r="S318" s="77"/>
      <c r="T318" s="38"/>
      <c r="U318" s="24"/>
      <c r="V318" t="str">
        <f t="shared" si="20"/>
        <v/>
      </c>
    </row>
    <row r="319" spans="3:22" ht="45" customHeight="1" x14ac:dyDescent="0.2">
      <c r="C319" s="23"/>
      <c r="D319" s="24"/>
      <c r="E319" s="25"/>
      <c r="F319" s="77"/>
      <c r="G319" s="75"/>
      <c r="H319" s="148" t="str">
        <f t="shared" si="21"/>
        <v/>
      </c>
      <c r="I319" s="174"/>
      <c r="J319" s="175" t="str">
        <f t="shared" si="18"/>
        <v/>
      </c>
      <c r="K319" s="76"/>
      <c r="L319" s="172"/>
      <c r="M319" s="153"/>
      <c r="N319" s="173" t="str">
        <f t="shared" si="19"/>
        <v/>
      </c>
      <c r="O319" s="152"/>
      <c r="P319" s="77"/>
      <c r="Q319" s="77"/>
      <c r="R319" s="77"/>
      <c r="S319" s="77"/>
      <c r="T319" s="38"/>
      <c r="U319" s="24"/>
      <c r="V319" t="str">
        <f t="shared" si="20"/>
        <v/>
      </c>
    </row>
    <row r="320" spans="3:22" ht="45" customHeight="1" x14ac:dyDescent="0.2">
      <c r="C320" s="23"/>
      <c r="D320" s="24"/>
      <c r="E320" s="25"/>
      <c r="F320" s="77"/>
      <c r="G320" s="75"/>
      <c r="H320" s="148" t="str">
        <f t="shared" si="21"/>
        <v/>
      </c>
      <c r="I320" s="174"/>
      <c r="J320" s="175" t="str">
        <f t="shared" si="18"/>
        <v/>
      </c>
      <c r="K320" s="76"/>
      <c r="L320" s="172"/>
      <c r="M320" s="153"/>
      <c r="N320" s="173" t="str">
        <f t="shared" si="19"/>
        <v/>
      </c>
      <c r="O320" s="152"/>
      <c r="P320" s="77"/>
      <c r="Q320" s="77"/>
      <c r="R320" s="77"/>
      <c r="S320" s="77"/>
      <c r="T320" s="38"/>
      <c r="U320" s="24"/>
      <c r="V320" t="str">
        <f t="shared" si="20"/>
        <v/>
      </c>
    </row>
    <row r="321" spans="3:22" ht="45" customHeight="1" x14ac:dyDescent="0.2">
      <c r="C321" s="23"/>
      <c r="D321" s="24"/>
      <c r="E321" s="25"/>
      <c r="F321" s="77"/>
      <c r="G321" s="75"/>
      <c r="H321" s="148" t="str">
        <f t="shared" si="21"/>
        <v/>
      </c>
      <c r="I321" s="174"/>
      <c r="J321" s="175" t="str">
        <f t="shared" si="18"/>
        <v/>
      </c>
      <c r="K321" s="76"/>
      <c r="L321" s="172"/>
      <c r="M321" s="153"/>
      <c r="N321" s="173" t="str">
        <f t="shared" si="19"/>
        <v/>
      </c>
      <c r="O321" s="152"/>
      <c r="P321" s="77"/>
      <c r="Q321" s="77"/>
      <c r="R321" s="77"/>
      <c r="S321" s="77"/>
      <c r="T321" s="38"/>
      <c r="U321" s="24"/>
      <c r="V321" t="str">
        <f t="shared" si="20"/>
        <v/>
      </c>
    </row>
    <row r="322" spans="3:22" ht="45" customHeight="1" x14ac:dyDescent="0.2">
      <c r="C322" s="23"/>
      <c r="D322" s="24"/>
      <c r="E322" s="25"/>
      <c r="F322" s="77"/>
      <c r="G322" s="75"/>
      <c r="H322" s="148" t="str">
        <f t="shared" si="21"/>
        <v/>
      </c>
      <c r="I322" s="174"/>
      <c r="J322" s="175" t="str">
        <f t="shared" si="18"/>
        <v/>
      </c>
      <c r="K322" s="76"/>
      <c r="L322" s="172"/>
      <c r="M322" s="153"/>
      <c r="N322" s="173" t="str">
        <f t="shared" si="19"/>
        <v/>
      </c>
      <c r="O322" s="152"/>
      <c r="P322" s="77"/>
      <c r="Q322" s="77"/>
      <c r="R322" s="77"/>
      <c r="S322" s="77"/>
      <c r="T322" s="38"/>
      <c r="U322" s="24"/>
      <c r="V322" t="str">
        <f t="shared" si="20"/>
        <v/>
      </c>
    </row>
    <row r="323" spans="3:22" ht="45" customHeight="1" x14ac:dyDescent="0.2">
      <c r="C323" s="23"/>
      <c r="D323" s="24"/>
      <c r="E323" s="25"/>
      <c r="F323" s="77"/>
      <c r="G323" s="75"/>
      <c r="H323" s="148" t="str">
        <f t="shared" si="21"/>
        <v/>
      </c>
      <c r="I323" s="174"/>
      <c r="J323" s="175" t="str">
        <f t="shared" si="18"/>
        <v/>
      </c>
      <c r="K323" s="76"/>
      <c r="L323" s="172"/>
      <c r="M323" s="153"/>
      <c r="N323" s="173" t="str">
        <f t="shared" si="19"/>
        <v/>
      </c>
      <c r="O323" s="152"/>
      <c r="P323" s="77"/>
      <c r="Q323" s="77"/>
      <c r="R323" s="77"/>
      <c r="S323" s="77"/>
      <c r="T323" s="38"/>
      <c r="U323" s="24"/>
      <c r="V323" t="str">
        <f t="shared" si="20"/>
        <v/>
      </c>
    </row>
    <row r="324" spans="3:22" ht="45" customHeight="1" x14ac:dyDescent="0.2">
      <c r="C324" s="23"/>
      <c r="D324" s="24"/>
      <c r="E324" s="25"/>
      <c r="F324" s="77"/>
      <c r="G324" s="75"/>
      <c r="H324" s="148" t="str">
        <f t="shared" si="21"/>
        <v/>
      </c>
      <c r="I324" s="174"/>
      <c r="J324" s="175" t="str">
        <f t="shared" si="18"/>
        <v/>
      </c>
      <c r="K324" s="76"/>
      <c r="L324" s="172"/>
      <c r="M324" s="153"/>
      <c r="N324" s="173" t="str">
        <f t="shared" si="19"/>
        <v/>
      </c>
      <c r="O324" s="152"/>
      <c r="P324" s="77"/>
      <c r="Q324" s="77"/>
      <c r="R324" s="77"/>
      <c r="S324" s="77"/>
      <c r="T324" s="38"/>
      <c r="U324" s="24"/>
      <c r="V324" t="str">
        <f t="shared" si="20"/>
        <v/>
      </c>
    </row>
    <row r="325" spans="3:22" ht="45" customHeight="1" x14ac:dyDescent="0.2">
      <c r="C325" s="23"/>
      <c r="D325" s="24"/>
      <c r="E325" s="25"/>
      <c r="F325" s="77"/>
      <c r="G325" s="75"/>
      <c r="H325" s="148" t="str">
        <f t="shared" si="21"/>
        <v/>
      </c>
      <c r="I325" s="174"/>
      <c r="J325" s="175" t="str">
        <f t="shared" si="18"/>
        <v/>
      </c>
      <c r="K325" s="76"/>
      <c r="L325" s="172"/>
      <c r="M325" s="153"/>
      <c r="N325" s="173" t="str">
        <f t="shared" si="19"/>
        <v/>
      </c>
      <c r="O325" s="152"/>
      <c r="P325" s="77"/>
      <c r="Q325" s="77"/>
      <c r="R325" s="77"/>
      <c r="S325" s="77"/>
      <c r="T325" s="38"/>
      <c r="U325" s="24"/>
      <c r="V325" t="str">
        <f t="shared" si="20"/>
        <v/>
      </c>
    </row>
    <row r="326" spans="3:22" ht="45" customHeight="1" x14ac:dyDescent="0.2">
      <c r="C326" s="23"/>
      <c r="D326" s="24"/>
      <c r="E326" s="25"/>
      <c r="F326" s="77"/>
      <c r="G326" s="75"/>
      <c r="H326" s="148" t="str">
        <f t="shared" si="21"/>
        <v/>
      </c>
      <c r="I326" s="174"/>
      <c r="J326" s="175" t="str">
        <f t="shared" si="18"/>
        <v/>
      </c>
      <c r="K326" s="76"/>
      <c r="L326" s="172"/>
      <c r="M326" s="153"/>
      <c r="N326" s="173" t="str">
        <f t="shared" si="19"/>
        <v/>
      </c>
      <c r="O326" s="152"/>
      <c r="P326" s="77"/>
      <c r="Q326" s="77"/>
      <c r="R326" s="77"/>
      <c r="S326" s="77"/>
      <c r="T326" s="38"/>
      <c r="U326" s="24"/>
      <c r="V326" t="str">
        <f t="shared" si="20"/>
        <v/>
      </c>
    </row>
    <row r="327" spans="3:22" ht="45" customHeight="1" x14ac:dyDescent="0.2">
      <c r="C327" s="23"/>
      <c r="D327" s="24"/>
      <c r="E327" s="25"/>
      <c r="F327" s="77"/>
      <c r="G327" s="75"/>
      <c r="H327" s="148" t="str">
        <f t="shared" si="21"/>
        <v/>
      </c>
      <c r="I327" s="174"/>
      <c r="J327" s="175" t="str">
        <f t="shared" si="18"/>
        <v/>
      </c>
      <c r="K327" s="76"/>
      <c r="L327" s="172"/>
      <c r="M327" s="153"/>
      <c r="N327" s="173" t="str">
        <f t="shared" si="19"/>
        <v/>
      </c>
      <c r="O327" s="152"/>
      <c r="P327" s="77"/>
      <c r="Q327" s="77"/>
      <c r="R327" s="77"/>
      <c r="S327" s="77"/>
      <c r="T327" s="38"/>
      <c r="U327" s="24"/>
      <c r="V327" t="str">
        <f t="shared" si="20"/>
        <v/>
      </c>
    </row>
    <row r="328" spans="3:22" ht="45" customHeight="1" x14ac:dyDescent="0.2">
      <c r="C328" s="23"/>
      <c r="D328" s="24"/>
      <c r="E328" s="25"/>
      <c r="F328" s="77"/>
      <c r="G328" s="75"/>
      <c r="H328" s="148" t="str">
        <f t="shared" si="21"/>
        <v/>
      </c>
      <c r="I328" s="174"/>
      <c r="J328" s="175" t="str">
        <f t="shared" si="18"/>
        <v/>
      </c>
      <c r="K328" s="76"/>
      <c r="L328" s="172"/>
      <c r="M328" s="153"/>
      <c r="N328" s="173" t="str">
        <f t="shared" si="19"/>
        <v/>
      </c>
      <c r="O328" s="152"/>
      <c r="P328" s="77"/>
      <c r="Q328" s="77"/>
      <c r="R328" s="77"/>
      <c r="S328" s="77"/>
      <c r="T328" s="38"/>
      <c r="U328" s="24"/>
      <c r="V328" t="str">
        <f t="shared" si="20"/>
        <v/>
      </c>
    </row>
    <row r="329" spans="3:22" ht="45" customHeight="1" x14ac:dyDescent="0.2">
      <c r="C329" s="23"/>
      <c r="D329" s="24"/>
      <c r="E329" s="25"/>
      <c r="F329" s="77"/>
      <c r="G329" s="75"/>
      <c r="H329" s="148" t="str">
        <f t="shared" si="21"/>
        <v/>
      </c>
      <c r="I329" s="174"/>
      <c r="J329" s="175" t="str">
        <f t="shared" si="18"/>
        <v/>
      </c>
      <c r="K329" s="76"/>
      <c r="L329" s="172"/>
      <c r="M329" s="153"/>
      <c r="N329" s="173" t="str">
        <f t="shared" si="19"/>
        <v/>
      </c>
      <c r="O329" s="152"/>
      <c r="P329" s="77"/>
      <c r="Q329" s="77"/>
      <c r="R329" s="77"/>
      <c r="S329" s="77"/>
      <c r="T329" s="38"/>
      <c r="U329" s="24"/>
      <c r="V329" t="str">
        <f t="shared" si="20"/>
        <v/>
      </c>
    </row>
    <row r="330" spans="3:22" ht="45" customHeight="1" x14ac:dyDescent="0.2">
      <c r="C330" s="23"/>
      <c r="D330" s="24"/>
      <c r="E330" s="25"/>
      <c r="F330" s="77"/>
      <c r="G330" s="75"/>
      <c r="H330" s="148" t="str">
        <f t="shared" si="21"/>
        <v/>
      </c>
      <c r="I330" s="174"/>
      <c r="J330" s="175" t="str">
        <f t="shared" si="18"/>
        <v/>
      </c>
      <c r="K330" s="76"/>
      <c r="L330" s="172"/>
      <c r="M330" s="153"/>
      <c r="N330" s="173" t="str">
        <f t="shared" si="19"/>
        <v/>
      </c>
      <c r="O330" s="152"/>
      <c r="P330" s="77"/>
      <c r="Q330" s="77"/>
      <c r="R330" s="77"/>
      <c r="S330" s="77"/>
      <c r="T330" s="38"/>
      <c r="U330" s="24"/>
      <c r="V330" t="str">
        <f t="shared" si="20"/>
        <v/>
      </c>
    </row>
    <row r="331" spans="3:22" ht="45" customHeight="1" x14ac:dyDescent="0.2">
      <c r="C331" s="23"/>
      <c r="D331" s="24"/>
      <c r="E331" s="25"/>
      <c r="F331" s="77"/>
      <c r="G331" s="75"/>
      <c r="H331" s="148" t="str">
        <f t="shared" si="21"/>
        <v/>
      </c>
      <c r="I331" s="174"/>
      <c r="J331" s="175" t="str">
        <f t="shared" si="18"/>
        <v/>
      </c>
      <c r="K331" s="76"/>
      <c r="L331" s="172"/>
      <c r="M331" s="153"/>
      <c r="N331" s="173" t="str">
        <f t="shared" si="19"/>
        <v/>
      </c>
      <c r="O331" s="152"/>
      <c r="P331" s="77"/>
      <c r="Q331" s="77"/>
      <c r="R331" s="77"/>
      <c r="S331" s="77"/>
      <c r="T331" s="38"/>
      <c r="U331" s="24"/>
      <c r="V331" t="str">
        <f t="shared" si="20"/>
        <v/>
      </c>
    </row>
    <row r="332" spans="3:22" ht="45" customHeight="1" x14ac:dyDescent="0.2">
      <c r="C332" s="23"/>
      <c r="D332" s="24"/>
      <c r="E332" s="25"/>
      <c r="F332" s="77"/>
      <c r="G332" s="75"/>
      <c r="H332" s="148" t="str">
        <f t="shared" si="21"/>
        <v/>
      </c>
      <c r="I332" s="174"/>
      <c r="J332" s="175" t="str">
        <f t="shared" si="18"/>
        <v/>
      </c>
      <c r="K332" s="76"/>
      <c r="L332" s="172"/>
      <c r="M332" s="153"/>
      <c r="N332" s="173" t="str">
        <f t="shared" si="19"/>
        <v/>
      </c>
      <c r="O332" s="152"/>
      <c r="P332" s="77"/>
      <c r="Q332" s="77"/>
      <c r="R332" s="77"/>
      <c r="S332" s="77"/>
      <c r="T332" s="38"/>
      <c r="U332" s="24"/>
      <c r="V332" t="str">
        <f t="shared" si="20"/>
        <v/>
      </c>
    </row>
    <row r="333" spans="3:22" ht="45" customHeight="1" x14ac:dyDescent="0.2">
      <c r="C333" s="23"/>
      <c r="D333" s="24"/>
      <c r="E333" s="25"/>
      <c r="F333" s="77"/>
      <c r="G333" s="75"/>
      <c r="H333" s="148" t="str">
        <f t="shared" si="21"/>
        <v/>
      </c>
      <c r="I333" s="174"/>
      <c r="J333" s="175" t="str">
        <f t="shared" si="18"/>
        <v/>
      </c>
      <c r="K333" s="76"/>
      <c r="L333" s="172"/>
      <c r="M333" s="153"/>
      <c r="N333" s="173" t="str">
        <f t="shared" si="19"/>
        <v/>
      </c>
      <c r="O333" s="152"/>
      <c r="P333" s="77"/>
      <c r="Q333" s="77"/>
      <c r="R333" s="77"/>
      <c r="S333" s="77"/>
      <c r="T333" s="38"/>
      <c r="U333" s="24"/>
      <c r="V333" t="str">
        <f t="shared" si="20"/>
        <v/>
      </c>
    </row>
    <row r="334" spans="3:22" ht="45" customHeight="1" x14ac:dyDescent="0.2">
      <c r="C334" s="23"/>
      <c r="D334" s="24"/>
      <c r="E334" s="25"/>
      <c r="F334" s="77"/>
      <c r="G334" s="75"/>
      <c r="H334" s="148" t="str">
        <f t="shared" si="21"/>
        <v/>
      </c>
      <c r="I334" s="174"/>
      <c r="J334" s="175" t="str">
        <f t="shared" si="18"/>
        <v/>
      </c>
      <c r="K334" s="76"/>
      <c r="L334" s="172"/>
      <c r="M334" s="153"/>
      <c r="N334" s="173" t="str">
        <f t="shared" si="19"/>
        <v/>
      </c>
      <c r="O334" s="152"/>
      <c r="P334" s="77"/>
      <c r="Q334" s="77"/>
      <c r="R334" s="77"/>
      <c r="S334" s="77"/>
      <c r="T334" s="38"/>
      <c r="U334" s="24"/>
      <c r="V334" t="str">
        <f t="shared" si="20"/>
        <v/>
      </c>
    </row>
    <row r="335" spans="3:22" ht="45" customHeight="1" x14ac:dyDescent="0.2">
      <c r="C335" s="23"/>
      <c r="D335" s="24"/>
      <c r="E335" s="25"/>
      <c r="F335" s="77"/>
      <c r="G335" s="75"/>
      <c r="H335" s="148" t="str">
        <f t="shared" si="21"/>
        <v/>
      </c>
      <c r="I335" s="174"/>
      <c r="J335" s="175" t="str">
        <f t="shared" si="18"/>
        <v/>
      </c>
      <c r="K335" s="76"/>
      <c r="L335" s="172"/>
      <c r="M335" s="153"/>
      <c r="N335" s="173" t="str">
        <f t="shared" si="19"/>
        <v/>
      </c>
      <c r="O335" s="152"/>
      <c r="P335" s="77"/>
      <c r="Q335" s="77"/>
      <c r="R335" s="77"/>
      <c r="S335" s="77"/>
      <c r="T335" s="38"/>
      <c r="U335" s="24"/>
      <c r="V335" t="str">
        <f t="shared" si="20"/>
        <v/>
      </c>
    </row>
    <row r="336" spans="3:22" ht="45" customHeight="1" x14ac:dyDescent="0.2">
      <c r="C336" s="23"/>
      <c r="D336" s="24"/>
      <c r="E336" s="25"/>
      <c r="F336" s="77"/>
      <c r="G336" s="75"/>
      <c r="H336" s="148" t="str">
        <f t="shared" si="21"/>
        <v/>
      </c>
      <c r="I336" s="174"/>
      <c r="J336" s="175" t="str">
        <f t="shared" si="18"/>
        <v/>
      </c>
      <c r="K336" s="76"/>
      <c r="L336" s="172"/>
      <c r="M336" s="153"/>
      <c r="N336" s="173" t="str">
        <f t="shared" si="19"/>
        <v/>
      </c>
      <c r="O336" s="152"/>
      <c r="P336" s="77"/>
      <c r="Q336" s="77"/>
      <c r="R336" s="77"/>
      <c r="S336" s="77"/>
      <c r="T336" s="38"/>
      <c r="U336" s="24"/>
      <c r="V336" t="str">
        <f t="shared" si="20"/>
        <v/>
      </c>
    </row>
    <row r="337" spans="3:22" ht="45" customHeight="1" x14ac:dyDescent="0.2">
      <c r="C337" s="23"/>
      <c r="D337" s="24"/>
      <c r="E337" s="25"/>
      <c r="F337" s="77"/>
      <c r="G337" s="75"/>
      <c r="H337" s="148" t="str">
        <f t="shared" si="21"/>
        <v/>
      </c>
      <c r="I337" s="174"/>
      <c r="J337" s="175" t="str">
        <f t="shared" si="18"/>
        <v/>
      </c>
      <c r="K337" s="76"/>
      <c r="L337" s="172"/>
      <c r="M337" s="153"/>
      <c r="N337" s="173" t="str">
        <f t="shared" si="19"/>
        <v/>
      </c>
      <c r="O337" s="152"/>
      <c r="P337" s="77"/>
      <c r="Q337" s="77"/>
      <c r="R337" s="77"/>
      <c r="S337" s="77"/>
      <c r="T337" s="38"/>
      <c r="U337" s="24"/>
      <c r="V337" t="str">
        <f t="shared" si="20"/>
        <v/>
      </c>
    </row>
    <row r="338" spans="3:22" ht="45" customHeight="1" x14ac:dyDescent="0.2">
      <c r="C338" s="23"/>
      <c r="D338" s="24"/>
      <c r="E338" s="25"/>
      <c r="F338" s="77"/>
      <c r="G338" s="75"/>
      <c r="H338" s="148" t="str">
        <f t="shared" si="21"/>
        <v/>
      </c>
      <c r="I338" s="174"/>
      <c r="J338" s="175" t="str">
        <f t="shared" si="18"/>
        <v/>
      </c>
      <c r="K338" s="76"/>
      <c r="L338" s="172"/>
      <c r="M338" s="153"/>
      <c r="N338" s="173" t="str">
        <f t="shared" si="19"/>
        <v/>
      </c>
      <c r="O338" s="152"/>
      <c r="P338" s="77"/>
      <c r="Q338" s="77"/>
      <c r="R338" s="77"/>
      <c r="S338" s="77"/>
      <c r="T338" s="38"/>
      <c r="U338" s="24"/>
      <c r="V338" t="str">
        <f t="shared" si="20"/>
        <v/>
      </c>
    </row>
    <row r="339" spans="3:22" ht="45" customHeight="1" x14ac:dyDescent="0.2">
      <c r="C339" s="23"/>
      <c r="D339" s="24"/>
      <c r="E339" s="25"/>
      <c r="F339" s="77"/>
      <c r="G339" s="75"/>
      <c r="H339" s="148" t="str">
        <f t="shared" si="21"/>
        <v/>
      </c>
      <c r="I339" s="174"/>
      <c r="J339" s="175" t="str">
        <f t="shared" si="18"/>
        <v/>
      </c>
      <c r="K339" s="76"/>
      <c r="L339" s="172"/>
      <c r="M339" s="153"/>
      <c r="N339" s="173" t="str">
        <f t="shared" si="19"/>
        <v/>
      </c>
      <c r="O339" s="152"/>
      <c r="P339" s="77"/>
      <c r="Q339" s="77"/>
      <c r="R339" s="77"/>
      <c r="S339" s="77"/>
      <c r="T339" s="38"/>
      <c r="U339" s="24"/>
      <c r="V339" t="str">
        <f t="shared" si="20"/>
        <v/>
      </c>
    </row>
    <row r="340" spans="3:22" ht="45" customHeight="1" x14ac:dyDescent="0.2">
      <c r="C340" s="23"/>
      <c r="D340" s="24"/>
      <c r="E340" s="25"/>
      <c r="F340" s="77"/>
      <c r="G340" s="75"/>
      <c r="H340" s="148" t="str">
        <f t="shared" si="21"/>
        <v/>
      </c>
      <c r="I340" s="174"/>
      <c r="J340" s="175" t="str">
        <f t="shared" si="18"/>
        <v/>
      </c>
      <c r="K340" s="76"/>
      <c r="L340" s="172"/>
      <c r="M340" s="153"/>
      <c r="N340" s="173" t="str">
        <f t="shared" si="19"/>
        <v/>
      </c>
      <c r="O340" s="152"/>
      <c r="P340" s="77"/>
      <c r="Q340" s="77"/>
      <c r="R340" s="77"/>
      <c r="S340" s="77"/>
      <c r="T340" s="38"/>
      <c r="U340" s="24"/>
      <c r="V340" t="str">
        <f t="shared" si="20"/>
        <v/>
      </c>
    </row>
    <row r="341" spans="3:22" ht="45" customHeight="1" x14ac:dyDescent="0.2">
      <c r="C341" s="23"/>
      <c r="D341" s="24"/>
      <c r="E341" s="25"/>
      <c r="F341" s="77"/>
      <c r="G341" s="75"/>
      <c r="H341" s="148" t="str">
        <f t="shared" si="21"/>
        <v/>
      </c>
      <c r="I341" s="174"/>
      <c r="J341" s="175" t="str">
        <f t="shared" si="18"/>
        <v/>
      </c>
      <c r="K341" s="76"/>
      <c r="L341" s="172"/>
      <c r="M341" s="153"/>
      <c r="N341" s="173" t="str">
        <f t="shared" si="19"/>
        <v/>
      </c>
      <c r="O341" s="152"/>
      <c r="P341" s="77"/>
      <c r="Q341" s="77"/>
      <c r="R341" s="77"/>
      <c r="S341" s="77"/>
      <c r="T341" s="38"/>
      <c r="U341" s="24"/>
      <c r="V341" t="str">
        <f t="shared" si="20"/>
        <v/>
      </c>
    </row>
    <row r="342" spans="3:22" ht="45" customHeight="1" x14ac:dyDescent="0.2">
      <c r="C342" s="23"/>
      <c r="D342" s="24"/>
      <c r="E342" s="25"/>
      <c r="F342" s="77"/>
      <c r="G342" s="75"/>
      <c r="H342" s="148" t="str">
        <f t="shared" si="21"/>
        <v/>
      </c>
      <c r="I342" s="174"/>
      <c r="J342" s="175" t="str">
        <f t="shared" si="18"/>
        <v/>
      </c>
      <c r="K342" s="76"/>
      <c r="L342" s="172"/>
      <c r="M342" s="153"/>
      <c r="N342" s="173" t="str">
        <f t="shared" si="19"/>
        <v/>
      </c>
      <c r="O342" s="152"/>
      <c r="P342" s="77"/>
      <c r="Q342" s="77"/>
      <c r="R342" s="77"/>
      <c r="S342" s="77"/>
      <c r="T342" s="38"/>
      <c r="U342" s="24"/>
      <c r="V342" t="str">
        <f t="shared" si="20"/>
        <v/>
      </c>
    </row>
    <row r="343" spans="3:22" ht="45" customHeight="1" x14ac:dyDescent="0.2">
      <c r="C343" s="23"/>
      <c r="D343" s="24"/>
      <c r="E343" s="25"/>
      <c r="F343" s="77"/>
      <c r="G343" s="75"/>
      <c r="H343" s="148" t="str">
        <f t="shared" si="21"/>
        <v/>
      </c>
      <c r="I343" s="174"/>
      <c r="J343" s="175" t="str">
        <f t="shared" ref="J343:J406" si="22">IFERROR(VLOOKUP(G343&amp;"+"&amp;I343,$W$22:$Z$106,4,0),"")</f>
        <v/>
      </c>
      <c r="K343" s="76"/>
      <c r="L343" s="172"/>
      <c r="M343" s="153"/>
      <c r="N343" s="173" t="str">
        <f t="shared" ref="N343:N406" si="23">IFERROR(L343/100*V343,"")</f>
        <v/>
      </c>
      <c r="O343" s="152"/>
      <c r="P343" s="77"/>
      <c r="Q343" s="77"/>
      <c r="R343" s="77"/>
      <c r="S343" s="77"/>
      <c r="T343" s="38"/>
      <c r="U343" s="24"/>
      <c r="V343" t="str">
        <f t="shared" ref="V343:V406" si="24">IF(M343="50 %","50",IF(M343="60 %","60",IF(M343="80 %","80",IF(M343="100 %","100",""))))</f>
        <v/>
      </c>
    </row>
    <row r="344" spans="3:22" ht="45" customHeight="1" x14ac:dyDescent="0.2">
      <c r="C344" s="23"/>
      <c r="D344" s="24"/>
      <c r="E344" s="25"/>
      <c r="F344" s="77"/>
      <c r="G344" s="75"/>
      <c r="H344" s="148" t="str">
        <f t="shared" ref="H344:H407" si="25">CONCATENATE(F344,G344)</f>
        <v/>
      </c>
      <c r="I344" s="174"/>
      <c r="J344" s="175" t="str">
        <f t="shared" si="22"/>
        <v/>
      </c>
      <c r="K344" s="76"/>
      <c r="L344" s="172"/>
      <c r="M344" s="153"/>
      <c r="N344" s="173" t="str">
        <f t="shared" si="23"/>
        <v/>
      </c>
      <c r="O344" s="152"/>
      <c r="P344" s="77"/>
      <c r="Q344" s="77"/>
      <c r="R344" s="77"/>
      <c r="S344" s="77"/>
      <c r="T344" s="38"/>
      <c r="U344" s="24"/>
      <c r="V344" t="str">
        <f t="shared" si="24"/>
        <v/>
      </c>
    </row>
    <row r="345" spans="3:22" ht="45" customHeight="1" x14ac:dyDescent="0.2">
      <c r="C345" s="23"/>
      <c r="D345" s="24"/>
      <c r="E345" s="25"/>
      <c r="F345" s="77"/>
      <c r="G345" s="75"/>
      <c r="H345" s="148" t="str">
        <f t="shared" si="25"/>
        <v/>
      </c>
      <c r="I345" s="174"/>
      <c r="J345" s="175" t="str">
        <f t="shared" si="22"/>
        <v/>
      </c>
      <c r="K345" s="76"/>
      <c r="L345" s="172"/>
      <c r="M345" s="153"/>
      <c r="N345" s="173" t="str">
        <f t="shared" si="23"/>
        <v/>
      </c>
      <c r="O345" s="152"/>
      <c r="P345" s="77"/>
      <c r="Q345" s="77"/>
      <c r="R345" s="77"/>
      <c r="S345" s="77"/>
      <c r="T345" s="38"/>
      <c r="U345" s="24"/>
      <c r="V345" t="str">
        <f t="shared" si="24"/>
        <v/>
      </c>
    </row>
    <row r="346" spans="3:22" ht="45" customHeight="1" x14ac:dyDescent="0.2">
      <c r="C346" s="23"/>
      <c r="D346" s="24"/>
      <c r="E346" s="25"/>
      <c r="F346" s="77"/>
      <c r="G346" s="75"/>
      <c r="H346" s="148" t="str">
        <f t="shared" si="25"/>
        <v/>
      </c>
      <c r="I346" s="174"/>
      <c r="J346" s="175" t="str">
        <f t="shared" si="22"/>
        <v/>
      </c>
      <c r="K346" s="76"/>
      <c r="L346" s="172"/>
      <c r="M346" s="153"/>
      <c r="N346" s="173" t="str">
        <f t="shared" si="23"/>
        <v/>
      </c>
      <c r="O346" s="152"/>
      <c r="P346" s="77"/>
      <c r="Q346" s="77"/>
      <c r="R346" s="77"/>
      <c r="S346" s="77"/>
      <c r="T346" s="38"/>
      <c r="U346" s="24"/>
      <c r="V346" t="str">
        <f t="shared" si="24"/>
        <v/>
      </c>
    </row>
    <row r="347" spans="3:22" ht="45" customHeight="1" x14ac:dyDescent="0.2">
      <c r="C347" s="23"/>
      <c r="D347" s="24"/>
      <c r="E347" s="25"/>
      <c r="F347" s="77"/>
      <c r="G347" s="75"/>
      <c r="H347" s="148" t="str">
        <f t="shared" si="25"/>
        <v/>
      </c>
      <c r="I347" s="174"/>
      <c r="J347" s="175" t="str">
        <f t="shared" si="22"/>
        <v/>
      </c>
      <c r="K347" s="76"/>
      <c r="L347" s="172"/>
      <c r="M347" s="153"/>
      <c r="N347" s="173" t="str">
        <f t="shared" si="23"/>
        <v/>
      </c>
      <c r="O347" s="152"/>
      <c r="P347" s="77"/>
      <c r="Q347" s="77"/>
      <c r="R347" s="77"/>
      <c r="S347" s="77"/>
      <c r="T347" s="38"/>
      <c r="U347" s="24"/>
      <c r="V347" t="str">
        <f t="shared" si="24"/>
        <v/>
      </c>
    </row>
    <row r="348" spans="3:22" ht="45" customHeight="1" x14ac:dyDescent="0.2">
      <c r="C348" s="23"/>
      <c r="D348" s="24"/>
      <c r="E348" s="25"/>
      <c r="F348" s="77"/>
      <c r="G348" s="75"/>
      <c r="H348" s="148" t="str">
        <f t="shared" si="25"/>
        <v/>
      </c>
      <c r="I348" s="174"/>
      <c r="J348" s="175" t="str">
        <f t="shared" si="22"/>
        <v/>
      </c>
      <c r="K348" s="76"/>
      <c r="L348" s="172"/>
      <c r="M348" s="153"/>
      <c r="N348" s="173" t="str">
        <f t="shared" si="23"/>
        <v/>
      </c>
      <c r="O348" s="152"/>
      <c r="P348" s="77"/>
      <c r="Q348" s="77"/>
      <c r="R348" s="77"/>
      <c r="S348" s="77"/>
      <c r="T348" s="38"/>
      <c r="U348" s="24"/>
      <c r="V348" t="str">
        <f t="shared" si="24"/>
        <v/>
      </c>
    </row>
    <row r="349" spans="3:22" ht="45" customHeight="1" x14ac:dyDescent="0.2">
      <c r="C349" s="23"/>
      <c r="D349" s="24"/>
      <c r="E349" s="25"/>
      <c r="F349" s="77"/>
      <c r="G349" s="75"/>
      <c r="H349" s="148" t="str">
        <f t="shared" si="25"/>
        <v/>
      </c>
      <c r="I349" s="174"/>
      <c r="J349" s="175" t="str">
        <f t="shared" si="22"/>
        <v/>
      </c>
      <c r="K349" s="76"/>
      <c r="L349" s="172"/>
      <c r="M349" s="153"/>
      <c r="N349" s="173" t="str">
        <f t="shared" si="23"/>
        <v/>
      </c>
      <c r="O349" s="152"/>
      <c r="P349" s="77"/>
      <c r="Q349" s="77"/>
      <c r="R349" s="77"/>
      <c r="S349" s="77"/>
      <c r="T349" s="38"/>
      <c r="U349" s="24"/>
      <c r="V349" t="str">
        <f t="shared" si="24"/>
        <v/>
      </c>
    </row>
    <row r="350" spans="3:22" ht="45" customHeight="1" x14ac:dyDescent="0.2">
      <c r="C350" s="23"/>
      <c r="D350" s="24"/>
      <c r="E350" s="25"/>
      <c r="F350" s="77"/>
      <c r="G350" s="75"/>
      <c r="H350" s="148" t="str">
        <f t="shared" si="25"/>
        <v/>
      </c>
      <c r="I350" s="174"/>
      <c r="J350" s="175" t="str">
        <f t="shared" si="22"/>
        <v/>
      </c>
      <c r="K350" s="76"/>
      <c r="L350" s="172"/>
      <c r="M350" s="153"/>
      <c r="N350" s="173" t="str">
        <f t="shared" si="23"/>
        <v/>
      </c>
      <c r="O350" s="152"/>
      <c r="P350" s="77"/>
      <c r="Q350" s="77"/>
      <c r="R350" s="77"/>
      <c r="S350" s="77"/>
      <c r="T350" s="38"/>
      <c r="U350" s="24"/>
      <c r="V350" t="str">
        <f t="shared" si="24"/>
        <v/>
      </c>
    </row>
    <row r="351" spans="3:22" ht="45" customHeight="1" x14ac:dyDescent="0.2">
      <c r="C351" s="23"/>
      <c r="D351" s="24"/>
      <c r="E351" s="25"/>
      <c r="F351" s="77"/>
      <c r="G351" s="75"/>
      <c r="H351" s="148" t="str">
        <f t="shared" si="25"/>
        <v/>
      </c>
      <c r="I351" s="174"/>
      <c r="J351" s="175" t="str">
        <f t="shared" si="22"/>
        <v/>
      </c>
      <c r="K351" s="76"/>
      <c r="L351" s="172"/>
      <c r="M351" s="153"/>
      <c r="N351" s="173" t="str">
        <f t="shared" si="23"/>
        <v/>
      </c>
      <c r="O351" s="152"/>
      <c r="P351" s="77"/>
      <c r="Q351" s="77"/>
      <c r="R351" s="77"/>
      <c r="S351" s="77"/>
      <c r="T351" s="38"/>
      <c r="U351" s="24"/>
      <c r="V351" t="str">
        <f t="shared" si="24"/>
        <v/>
      </c>
    </row>
    <row r="352" spans="3:22" ht="45" customHeight="1" x14ac:dyDescent="0.2">
      <c r="C352" s="23"/>
      <c r="D352" s="24"/>
      <c r="E352" s="25"/>
      <c r="F352" s="77"/>
      <c r="G352" s="75"/>
      <c r="H352" s="148" t="str">
        <f t="shared" si="25"/>
        <v/>
      </c>
      <c r="I352" s="174"/>
      <c r="J352" s="175" t="str">
        <f t="shared" si="22"/>
        <v/>
      </c>
      <c r="K352" s="76"/>
      <c r="L352" s="172"/>
      <c r="M352" s="153"/>
      <c r="N352" s="173" t="str">
        <f t="shared" si="23"/>
        <v/>
      </c>
      <c r="O352" s="152"/>
      <c r="P352" s="77"/>
      <c r="Q352" s="77"/>
      <c r="R352" s="77"/>
      <c r="S352" s="77"/>
      <c r="T352" s="38"/>
      <c r="U352" s="24"/>
      <c r="V352" t="str">
        <f t="shared" si="24"/>
        <v/>
      </c>
    </row>
    <row r="353" spans="3:22" ht="45" customHeight="1" x14ac:dyDescent="0.2">
      <c r="C353" s="23"/>
      <c r="D353" s="24"/>
      <c r="E353" s="25"/>
      <c r="F353" s="77"/>
      <c r="G353" s="75"/>
      <c r="H353" s="148" t="str">
        <f t="shared" si="25"/>
        <v/>
      </c>
      <c r="I353" s="174"/>
      <c r="J353" s="175" t="str">
        <f t="shared" si="22"/>
        <v/>
      </c>
      <c r="K353" s="76"/>
      <c r="L353" s="172"/>
      <c r="M353" s="153"/>
      <c r="N353" s="173" t="str">
        <f t="shared" si="23"/>
        <v/>
      </c>
      <c r="O353" s="152"/>
      <c r="P353" s="77"/>
      <c r="Q353" s="77"/>
      <c r="R353" s="77"/>
      <c r="S353" s="77"/>
      <c r="T353" s="38"/>
      <c r="U353" s="24"/>
      <c r="V353" t="str">
        <f t="shared" si="24"/>
        <v/>
      </c>
    </row>
    <row r="354" spans="3:22" ht="45" customHeight="1" x14ac:dyDescent="0.2">
      <c r="C354" s="23"/>
      <c r="D354" s="24"/>
      <c r="E354" s="25"/>
      <c r="F354" s="77"/>
      <c r="G354" s="75"/>
      <c r="H354" s="148" t="str">
        <f t="shared" si="25"/>
        <v/>
      </c>
      <c r="I354" s="174"/>
      <c r="J354" s="175" t="str">
        <f t="shared" si="22"/>
        <v/>
      </c>
      <c r="K354" s="76"/>
      <c r="L354" s="172"/>
      <c r="M354" s="153"/>
      <c r="N354" s="173" t="str">
        <f t="shared" si="23"/>
        <v/>
      </c>
      <c r="O354" s="152"/>
      <c r="P354" s="77"/>
      <c r="Q354" s="77"/>
      <c r="R354" s="77"/>
      <c r="S354" s="77"/>
      <c r="T354" s="38"/>
      <c r="U354" s="24"/>
      <c r="V354" t="str">
        <f t="shared" si="24"/>
        <v/>
      </c>
    </row>
    <row r="355" spans="3:22" ht="45" customHeight="1" x14ac:dyDescent="0.2">
      <c r="C355" s="23"/>
      <c r="D355" s="24"/>
      <c r="E355" s="25"/>
      <c r="F355" s="77"/>
      <c r="G355" s="75"/>
      <c r="H355" s="148" t="str">
        <f t="shared" si="25"/>
        <v/>
      </c>
      <c r="I355" s="174"/>
      <c r="J355" s="175" t="str">
        <f t="shared" si="22"/>
        <v/>
      </c>
      <c r="K355" s="76"/>
      <c r="L355" s="172"/>
      <c r="M355" s="153"/>
      <c r="N355" s="173" t="str">
        <f t="shared" si="23"/>
        <v/>
      </c>
      <c r="O355" s="152"/>
      <c r="P355" s="77"/>
      <c r="Q355" s="77"/>
      <c r="R355" s="77"/>
      <c r="S355" s="77"/>
      <c r="T355" s="38"/>
      <c r="U355" s="24"/>
      <c r="V355" t="str">
        <f t="shared" si="24"/>
        <v/>
      </c>
    </row>
    <row r="356" spans="3:22" ht="45" customHeight="1" x14ac:dyDescent="0.2">
      <c r="C356" s="23"/>
      <c r="D356" s="24"/>
      <c r="E356" s="25"/>
      <c r="F356" s="77"/>
      <c r="G356" s="75"/>
      <c r="H356" s="148" t="str">
        <f t="shared" si="25"/>
        <v/>
      </c>
      <c r="I356" s="174"/>
      <c r="J356" s="175" t="str">
        <f t="shared" si="22"/>
        <v/>
      </c>
      <c r="K356" s="76"/>
      <c r="L356" s="172"/>
      <c r="M356" s="153"/>
      <c r="N356" s="173" t="str">
        <f t="shared" si="23"/>
        <v/>
      </c>
      <c r="O356" s="152"/>
      <c r="P356" s="77"/>
      <c r="Q356" s="77"/>
      <c r="R356" s="77"/>
      <c r="S356" s="77"/>
      <c r="T356" s="38"/>
      <c r="U356" s="24"/>
      <c r="V356" t="str">
        <f t="shared" si="24"/>
        <v/>
      </c>
    </row>
    <row r="357" spans="3:22" ht="45" customHeight="1" x14ac:dyDescent="0.2">
      <c r="C357" s="23"/>
      <c r="D357" s="24"/>
      <c r="E357" s="25"/>
      <c r="F357" s="77"/>
      <c r="G357" s="75"/>
      <c r="H357" s="148" t="str">
        <f t="shared" si="25"/>
        <v/>
      </c>
      <c r="I357" s="174"/>
      <c r="J357" s="175" t="str">
        <f t="shared" si="22"/>
        <v/>
      </c>
      <c r="K357" s="76"/>
      <c r="L357" s="172"/>
      <c r="M357" s="153"/>
      <c r="N357" s="173" t="str">
        <f t="shared" si="23"/>
        <v/>
      </c>
      <c r="O357" s="152"/>
      <c r="P357" s="77"/>
      <c r="Q357" s="77"/>
      <c r="R357" s="77"/>
      <c r="S357" s="77"/>
      <c r="T357" s="38"/>
      <c r="U357" s="24"/>
      <c r="V357" t="str">
        <f t="shared" si="24"/>
        <v/>
      </c>
    </row>
    <row r="358" spans="3:22" ht="45" customHeight="1" x14ac:dyDescent="0.2">
      <c r="C358" s="23"/>
      <c r="D358" s="24"/>
      <c r="E358" s="25"/>
      <c r="F358" s="77"/>
      <c r="G358" s="75"/>
      <c r="H358" s="148" t="str">
        <f t="shared" si="25"/>
        <v/>
      </c>
      <c r="I358" s="174"/>
      <c r="J358" s="175" t="str">
        <f t="shared" si="22"/>
        <v/>
      </c>
      <c r="K358" s="76"/>
      <c r="L358" s="172"/>
      <c r="M358" s="153"/>
      <c r="N358" s="173" t="str">
        <f t="shared" si="23"/>
        <v/>
      </c>
      <c r="O358" s="152"/>
      <c r="P358" s="77"/>
      <c r="Q358" s="77"/>
      <c r="R358" s="77"/>
      <c r="S358" s="77"/>
      <c r="T358" s="38"/>
      <c r="U358" s="24"/>
      <c r="V358" t="str">
        <f t="shared" si="24"/>
        <v/>
      </c>
    </row>
    <row r="359" spans="3:22" ht="45" customHeight="1" x14ac:dyDescent="0.2">
      <c r="C359" s="23"/>
      <c r="D359" s="24"/>
      <c r="E359" s="25"/>
      <c r="F359" s="77"/>
      <c r="G359" s="75"/>
      <c r="H359" s="148" t="str">
        <f t="shared" si="25"/>
        <v/>
      </c>
      <c r="I359" s="174"/>
      <c r="J359" s="175" t="str">
        <f t="shared" si="22"/>
        <v/>
      </c>
      <c r="K359" s="76"/>
      <c r="L359" s="172"/>
      <c r="M359" s="153"/>
      <c r="N359" s="173" t="str">
        <f t="shared" si="23"/>
        <v/>
      </c>
      <c r="O359" s="152"/>
      <c r="P359" s="77"/>
      <c r="Q359" s="77"/>
      <c r="R359" s="77"/>
      <c r="S359" s="77"/>
      <c r="T359" s="38"/>
      <c r="U359" s="24"/>
      <c r="V359" t="str">
        <f t="shared" si="24"/>
        <v/>
      </c>
    </row>
    <row r="360" spans="3:22" ht="45" customHeight="1" x14ac:dyDescent="0.2">
      <c r="C360" s="23"/>
      <c r="D360" s="24"/>
      <c r="E360" s="25"/>
      <c r="F360" s="77"/>
      <c r="G360" s="75"/>
      <c r="H360" s="148" t="str">
        <f t="shared" si="25"/>
        <v/>
      </c>
      <c r="I360" s="174"/>
      <c r="J360" s="175" t="str">
        <f t="shared" si="22"/>
        <v/>
      </c>
      <c r="K360" s="76"/>
      <c r="L360" s="172"/>
      <c r="M360" s="153"/>
      <c r="N360" s="173" t="str">
        <f t="shared" si="23"/>
        <v/>
      </c>
      <c r="O360" s="152"/>
      <c r="P360" s="77"/>
      <c r="Q360" s="77"/>
      <c r="R360" s="77"/>
      <c r="S360" s="77"/>
      <c r="T360" s="38"/>
      <c r="U360" s="24"/>
      <c r="V360" t="str">
        <f t="shared" si="24"/>
        <v/>
      </c>
    </row>
    <row r="361" spans="3:22" ht="45" customHeight="1" x14ac:dyDescent="0.2">
      <c r="C361" s="23"/>
      <c r="D361" s="24"/>
      <c r="E361" s="25"/>
      <c r="F361" s="77"/>
      <c r="G361" s="75"/>
      <c r="H361" s="148" t="str">
        <f t="shared" si="25"/>
        <v/>
      </c>
      <c r="I361" s="174"/>
      <c r="J361" s="175" t="str">
        <f t="shared" si="22"/>
        <v/>
      </c>
      <c r="K361" s="76"/>
      <c r="L361" s="172"/>
      <c r="M361" s="153"/>
      <c r="N361" s="173" t="str">
        <f t="shared" si="23"/>
        <v/>
      </c>
      <c r="O361" s="152"/>
      <c r="P361" s="77"/>
      <c r="Q361" s="77"/>
      <c r="R361" s="77"/>
      <c r="S361" s="77"/>
      <c r="T361" s="38"/>
      <c r="U361" s="24"/>
      <c r="V361" t="str">
        <f t="shared" si="24"/>
        <v/>
      </c>
    </row>
    <row r="362" spans="3:22" ht="45" customHeight="1" x14ac:dyDescent="0.2">
      <c r="C362" s="23"/>
      <c r="D362" s="24"/>
      <c r="E362" s="25"/>
      <c r="F362" s="77"/>
      <c r="G362" s="75"/>
      <c r="H362" s="148" t="str">
        <f t="shared" si="25"/>
        <v/>
      </c>
      <c r="I362" s="174"/>
      <c r="J362" s="175" t="str">
        <f t="shared" si="22"/>
        <v/>
      </c>
      <c r="K362" s="76"/>
      <c r="L362" s="172"/>
      <c r="M362" s="153"/>
      <c r="N362" s="173" t="str">
        <f t="shared" si="23"/>
        <v/>
      </c>
      <c r="O362" s="152"/>
      <c r="P362" s="77"/>
      <c r="Q362" s="77"/>
      <c r="R362" s="77"/>
      <c r="S362" s="77"/>
      <c r="T362" s="38"/>
      <c r="U362" s="24"/>
      <c r="V362" t="str">
        <f t="shared" si="24"/>
        <v/>
      </c>
    </row>
    <row r="363" spans="3:22" ht="45" customHeight="1" x14ac:dyDescent="0.2">
      <c r="C363" s="23"/>
      <c r="D363" s="24"/>
      <c r="E363" s="25"/>
      <c r="F363" s="77"/>
      <c r="G363" s="75"/>
      <c r="H363" s="148" t="str">
        <f t="shared" si="25"/>
        <v/>
      </c>
      <c r="I363" s="174"/>
      <c r="J363" s="175" t="str">
        <f t="shared" si="22"/>
        <v/>
      </c>
      <c r="K363" s="76"/>
      <c r="L363" s="172"/>
      <c r="M363" s="153"/>
      <c r="N363" s="173" t="str">
        <f t="shared" si="23"/>
        <v/>
      </c>
      <c r="O363" s="152"/>
      <c r="P363" s="77"/>
      <c r="Q363" s="77"/>
      <c r="R363" s="77"/>
      <c r="S363" s="77"/>
      <c r="T363" s="38"/>
      <c r="U363" s="24"/>
      <c r="V363" t="str">
        <f t="shared" si="24"/>
        <v/>
      </c>
    </row>
    <row r="364" spans="3:22" ht="45" customHeight="1" x14ac:dyDescent="0.2">
      <c r="C364" s="23"/>
      <c r="D364" s="24"/>
      <c r="E364" s="25"/>
      <c r="F364" s="77"/>
      <c r="G364" s="75"/>
      <c r="H364" s="148" t="str">
        <f t="shared" si="25"/>
        <v/>
      </c>
      <c r="I364" s="174"/>
      <c r="J364" s="175" t="str">
        <f t="shared" si="22"/>
        <v/>
      </c>
      <c r="K364" s="76"/>
      <c r="L364" s="172"/>
      <c r="M364" s="153"/>
      <c r="N364" s="173" t="str">
        <f t="shared" si="23"/>
        <v/>
      </c>
      <c r="O364" s="152"/>
      <c r="P364" s="77"/>
      <c r="Q364" s="77"/>
      <c r="R364" s="77"/>
      <c r="S364" s="77"/>
      <c r="T364" s="38"/>
      <c r="U364" s="24"/>
      <c r="V364" t="str">
        <f t="shared" si="24"/>
        <v/>
      </c>
    </row>
    <row r="365" spans="3:22" ht="45" customHeight="1" x14ac:dyDescent="0.2">
      <c r="C365" s="23"/>
      <c r="D365" s="24"/>
      <c r="E365" s="25"/>
      <c r="F365" s="77"/>
      <c r="G365" s="75"/>
      <c r="H365" s="148" t="str">
        <f t="shared" si="25"/>
        <v/>
      </c>
      <c r="I365" s="174"/>
      <c r="J365" s="175" t="str">
        <f t="shared" si="22"/>
        <v/>
      </c>
      <c r="K365" s="76"/>
      <c r="L365" s="172"/>
      <c r="M365" s="153"/>
      <c r="N365" s="173" t="str">
        <f t="shared" si="23"/>
        <v/>
      </c>
      <c r="O365" s="152"/>
      <c r="P365" s="77"/>
      <c r="Q365" s="77"/>
      <c r="R365" s="77"/>
      <c r="S365" s="77"/>
      <c r="T365" s="38"/>
      <c r="U365" s="24"/>
      <c r="V365" t="str">
        <f t="shared" si="24"/>
        <v/>
      </c>
    </row>
    <row r="366" spans="3:22" ht="45" customHeight="1" x14ac:dyDescent="0.2">
      <c r="C366" s="23"/>
      <c r="D366" s="24"/>
      <c r="E366" s="25"/>
      <c r="F366" s="77"/>
      <c r="G366" s="75"/>
      <c r="H366" s="148" t="str">
        <f t="shared" si="25"/>
        <v/>
      </c>
      <c r="I366" s="174"/>
      <c r="J366" s="175" t="str">
        <f t="shared" si="22"/>
        <v/>
      </c>
      <c r="K366" s="76"/>
      <c r="L366" s="172"/>
      <c r="M366" s="153"/>
      <c r="N366" s="173" t="str">
        <f t="shared" si="23"/>
        <v/>
      </c>
      <c r="O366" s="152"/>
      <c r="P366" s="77"/>
      <c r="Q366" s="77"/>
      <c r="R366" s="77"/>
      <c r="S366" s="77"/>
      <c r="T366" s="38"/>
      <c r="U366" s="24"/>
      <c r="V366" t="str">
        <f t="shared" si="24"/>
        <v/>
      </c>
    </row>
    <row r="367" spans="3:22" ht="45" customHeight="1" x14ac:dyDescent="0.2">
      <c r="C367" s="23"/>
      <c r="D367" s="24"/>
      <c r="E367" s="25"/>
      <c r="F367" s="77"/>
      <c r="G367" s="75"/>
      <c r="H367" s="148" t="str">
        <f t="shared" si="25"/>
        <v/>
      </c>
      <c r="I367" s="174"/>
      <c r="J367" s="175" t="str">
        <f t="shared" si="22"/>
        <v/>
      </c>
      <c r="K367" s="76"/>
      <c r="L367" s="172"/>
      <c r="M367" s="153"/>
      <c r="N367" s="173" t="str">
        <f t="shared" si="23"/>
        <v/>
      </c>
      <c r="O367" s="152"/>
      <c r="P367" s="77"/>
      <c r="Q367" s="77"/>
      <c r="R367" s="77"/>
      <c r="S367" s="77"/>
      <c r="T367" s="38"/>
      <c r="U367" s="24"/>
      <c r="V367" t="str">
        <f t="shared" si="24"/>
        <v/>
      </c>
    </row>
    <row r="368" spans="3:22" ht="45" customHeight="1" x14ac:dyDescent="0.2">
      <c r="C368" s="23"/>
      <c r="D368" s="24"/>
      <c r="E368" s="25"/>
      <c r="F368" s="77"/>
      <c r="G368" s="75"/>
      <c r="H368" s="148" t="str">
        <f t="shared" si="25"/>
        <v/>
      </c>
      <c r="I368" s="174"/>
      <c r="J368" s="175" t="str">
        <f t="shared" si="22"/>
        <v/>
      </c>
      <c r="K368" s="76"/>
      <c r="L368" s="172"/>
      <c r="M368" s="153"/>
      <c r="N368" s="173" t="str">
        <f t="shared" si="23"/>
        <v/>
      </c>
      <c r="O368" s="152"/>
      <c r="P368" s="77"/>
      <c r="Q368" s="77"/>
      <c r="R368" s="77"/>
      <c r="S368" s="77"/>
      <c r="T368" s="38"/>
      <c r="U368" s="24"/>
      <c r="V368" t="str">
        <f t="shared" si="24"/>
        <v/>
      </c>
    </row>
    <row r="369" spans="3:22" ht="45" customHeight="1" x14ac:dyDescent="0.2">
      <c r="C369" s="23"/>
      <c r="D369" s="24"/>
      <c r="E369" s="25"/>
      <c r="F369" s="77"/>
      <c r="G369" s="75"/>
      <c r="H369" s="148" t="str">
        <f t="shared" si="25"/>
        <v/>
      </c>
      <c r="I369" s="174"/>
      <c r="J369" s="175" t="str">
        <f t="shared" si="22"/>
        <v/>
      </c>
      <c r="K369" s="76"/>
      <c r="L369" s="172"/>
      <c r="M369" s="153"/>
      <c r="N369" s="173" t="str">
        <f t="shared" si="23"/>
        <v/>
      </c>
      <c r="O369" s="152"/>
      <c r="P369" s="77"/>
      <c r="Q369" s="77"/>
      <c r="R369" s="77"/>
      <c r="S369" s="77"/>
      <c r="T369" s="38"/>
      <c r="U369" s="24"/>
      <c r="V369" t="str">
        <f t="shared" si="24"/>
        <v/>
      </c>
    </row>
    <row r="370" spans="3:22" ht="45" customHeight="1" x14ac:dyDescent="0.2">
      <c r="C370" s="23"/>
      <c r="D370" s="24"/>
      <c r="E370" s="25"/>
      <c r="F370" s="77"/>
      <c r="G370" s="75"/>
      <c r="H370" s="148" t="str">
        <f t="shared" si="25"/>
        <v/>
      </c>
      <c r="I370" s="174"/>
      <c r="J370" s="175" t="str">
        <f t="shared" si="22"/>
        <v/>
      </c>
      <c r="K370" s="76"/>
      <c r="L370" s="172"/>
      <c r="M370" s="153"/>
      <c r="N370" s="173" t="str">
        <f t="shared" si="23"/>
        <v/>
      </c>
      <c r="O370" s="152"/>
      <c r="P370" s="77"/>
      <c r="Q370" s="77"/>
      <c r="R370" s="77"/>
      <c r="S370" s="77"/>
      <c r="T370" s="38"/>
      <c r="U370" s="24"/>
      <c r="V370" t="str">
        <f t="shared" si="24"/>
        <v/>
      </c>
    </row>
    <row r="371" spans="3:22" ht="45" customHeight="1" x14ac:dyDescent="0.2">
      <c r="C371" s="23"/>
      <c r="D371" s="24"/>
      <c r="E371" s="25"/>
      <c r="F371" s="77"/>
      <c r="G371" s="75"/>
      <c r="H371" s="148" t="str">
        <f t="shared" si="25"/>
        <v/>
      </c>
      <c r="I371" s="174"/>
      <c r="J371" s="175" t="str">
        <f t="shared" si="22"/>
        <v/>
      </c>
      <c r="K371" s="76"/>
      <c r="L371" s="172"/>
      <c r="M371" s="153"/>
      <c r="N371" s="173" t="str">
        <f t="shared" si="23"/>
        <v/>
      </c>
      <c r="O371" s="152"/>
      <c r="P371" s="77"/>
      <c r="Q371" s="77"/>
      <c r="R371" s="77"/>
      <c r="S371" s="77"/>
      <c r="T371" s="38"/>
      <c r="U371" s="24"/>
      <c r="V371" t="str">
        <f t="shared" si="24"/>
        <v/>
      </c>
    </row>
    <row r="372" spans="3:22" ht="45" customHeight="1" x14ac:dyDescent="0.2">
      <c r="C372" s="23"/>
      <c r="D372" s="24"/>
      <c r="E372" s="25"/>
      <c r="F372" s="77"/>
      <c r="G372" s="75"/>
      <c r="H372" s="148" t="str">
        <f t="shared" si="25"/>
        <v/>
      </c>
      <c r="I372" s="174"/>
      <c r="J372" s="175" t="str">
        <f t="shared" si="22"/>
        <v/>
      </c>
      <c r="K372" s="76"/>
      <c r="L372" s="172"/>
      <c r="M372" s="153"/>
      <c r="N372" s="173" t="str">
        <f t="shared" si="23"/>
        <v/>
      </c>
      <c r="O372" s="152"/>
      <c r="P372" s="77"/>
      <c r="Q372" s="77"/>
      <c r="R372" s="77"/>
      <c r="S372" s="77"/>
      <c r="T372" s="38"/>
      <c r="U372" s="24"/>
      <c r="V372" t="str">
        <f t="shared" si="24"/>
        <v/>
      </c>
    </row>
    <row r="373" spans="3:22" ht="45" customHeight="1" x14ac:dyDescent="0.2">
      <c r="C373" s="23"/>
      <c r="D373" s="24"/>
      <c r="E373" s="25"/>
      <c r="F373" s="77"/>
      <c r="G373" s="75"/>
      <c r="H373" s="148" t="str">
        <f t="shared" si="25"/>
        <v/>
      </c>
      <c r="I373" s="174"/>
      <c r="J373" s="175" t="str">
        <f t="shared" si="22"/>
        <v/>
      </c>
      <c r="K373" s="76"/>
      <c r="L373" s="172"/>
      <c r="M373" s="153"/>
      <c r="N373" s="173" t="str">
        <f t="shared" si="23"/>
        <v/>
      </c>
      <c r="O373" s="152"/>
      <c r="P373" s="77"/>
      <c r="Q373" s="77"/>
      <c r="R373" s="77"/>
      <c r="S373" s="77"/>
      <c r="T373" s="38"/>
      <c r="U373" s="24"/>
      <c r="V373" t="str">
        <f t="shared" si="24"/>
        <v/>
      </c>
    </row>
    <row r="374" spans="3:22" ht="45" customHeight="1" x14ac:dyDescent="0.2">
      <c r="C374" s="23"/>
      <c r="D374" s="24"/>
      <c r="E374" s="25"/>
      <c r="F374" s="77"/>
      <c r="G374" s="75"/>
      <c r="H374" s="148" t="str">
        <f t="shared" si="25"/>
        <v/>
      </c>
      <c r="I374" s="174"/>
      <c r="J374" s="175" t="str">
        <f t="shared" si="22"/>
        <v/>
      </c>
      <c r="K374" s="76"/>
      <c r="L374" s="172"/>
      <c r="M374" s="153"/>
      <c r="N374" s="173" t="str">
        <f t="shared" si="23"/>
        <v/>
      </c>
      <c r="O374" s="152"/>
      <c r="P374" s="77"/>
      <c r="Q374" s="77"/>
      <c r="R374" s="77"/>
      <c r="S374" s="77"/>
      <c r="T374" s="38"/>
      <c r="U374" s="24"/>
      <c r="V374" t="str">
        <f t="shared" si="24"/>
        <v/>
      </c>
    </row>
    <row r="375" spans="3:22" ht="45" customHeight="1" x14ac:dyDescent="0.2">
      <c r="C375" s="23"/>
      <c r="D375" s="24"/>
      <c r="E375" s="25"/>
      <c r="F375" s="77"/>
      <c r="G375" s="75"/>
      <c r="H375" s="148" t="str">
        <f t="shared" si="25"/>
        <v/>
      </c>
      <c r="I375" s="174"/>
      <c r="J375" s="175" t="str">
        <f t="shared" si="22"/>
        <v/>
      </c>
      <c r="K375" s="76"/>
      <c r="L375" s="172"/>
      <c r="M375" s="153"/>
      <c r="N375" s="173" t="str">
        <f t="shared" si="23"/>
        <v/>
      </c>
      <c r="O375" s="152"/>
      <c r="P375" s="77"/>
      <c r="Q375" s="77"/>
      <c r="R375" s="77"/>
      <c r="S375" s="77"/>
      <c r="T375" s="38"/>
      <c r="U375" s="24"/>
      <c r="V375" t="str">
        <f t="shared" si="24"/>
        <v/>
      </c>
    </row>
    <row r="376" spans="3:22" ht="45" customHeight="1" x14ac:dyDescent="0.2">
      <c r="C376" s="23"/>
      <c r="D376" s="24"/>
      <c r="E376" s="25"/>
      <c r="F376" s="77"/>
      <c r="G376" s="75"/>
      <c r="H376" s="148" t="str">
        <f t="shared" si="25"/>
        <v/>
      </c>
      <c r="I376" s="174"/>
      <c r="J376" s="175" t="str">
        <f t="shared" si="22"/>
        <v/>
      </c>
      <c r="K376" s="76"/>
      <c r="L376" s="172"/>
      <c r="M376" s="153"/>
      <c r="N376" s="173" t="str">
        <f t="shared" si="23"/>
        <v/>
      </c>
      <c r="O376" s="152"/>
      <c r="P376" s="77"/>
      <c r="Q376" s="77"/>
      <c r="R376" s="77"/>
      <c r="S376" s="77"/>
      <c r="T376" s="38"/>
      <c r="U376" s="24"/>
      <c r="V376" t="str">
        <f t="shared" si="24"/>
        <v/>
      </c>
    </row>
    <row r="377" spans="3:22" ht="45" customHeight="1" x14ac:dyDescent="0.2">
      <c r="C377" s="23"/>
      <c r="D377" s="24"/>
      <c r="E377" s="25"/>
      <c r="F377" s="77"/>
      <c r="G377" s="75"/>
      <c r="H377" s="148" t="str">
        <f t="shared" si="25"/>
        <v/>
      </c>
      <c r="I377" s="174"/>
      <c r="J377" s="175" t="str">
        <f t="shared" si="22"/>
        <v/>
      </c>
      <c r="K377" s="76"/>
      <c r="L377" s="172"/>
      <c r="M377" s="153"/>
      <c r="N377" s="173" t="str">
        <f t="shared" si="23"/>
        <v/>
      </c>
      <c r="O377" s="152"/>
      <c r="P377" s="77"/>
      <c r="Q377" s="77"/>
      <c r="R377" s="77"/>
      <c r="S377" s="77"/>
      <c r="T377" s="38"/>
      <c r="U377" s="24"/>
      <c r="V377" t="str">
        <f t="shared" si="24"/>
        <v/>
      </c>
    </row>
    <row r="378" spans="3:22" ht="45" customHeight="1" x14ac:dyDescent="0.2">
      <c r="C378" s="23"/>
      <c r="D378" s="24"/>
      <c r="E378" s="25"/>
      <c r="F378" s="77"/>
      <c r="G378" s="75"/>
      <c r="H378" s="148" t="str">
        <f t="shared" si="25"/>
        <v/>
      </c>
      <c r="I378" s="174"/>
      <c r="J378" s="175" t="str">
        <f t="shared" si="22"/>
        <v/>
      </c>
      <c r="K378" s="76"/>
      <c r="L378" s="172"/>
      <c r="M378" s="153"/>
      <c r="N378" s="173" t="str">
        <f t="shared" si="23"/>
        <v/>
      </c>
      <c r="O378" s="152"/>
      <c r="P378" s="77"/>
      <c r="Q378" s="77"/>
      <c r="R378" s="77"/>
      <c r="S378" s="77"/>
      <c r="T378" s="38"/>
      <c r="U378" s="24"/>
      <c r="V378" t="str">
        <f t="shared" si="24"/>
        <v/>
      </c>
    </row>
    <row r="379" spans="3:22" ht="45" customHeight="1" x14ac:dyDescent="0.2">
      <c r="C379" s="23"/>
      <c r="D379" s="24"/>
      <c r="E379" s="25"/>
      <c r="F379" s="77"/>
      <c r="G379" s="75"/>
      <c r="H379" s="148" t="str">
        <f t="shared" si="25"/>
        <v/>
      </c>
      <c r="I379" s="174"/>
      <c r="J379" s="175" t="str">
        <f t="shared" si="22"/>
        <v/>
      </c>
      <c r="K379" s="76"/>
      <c r="L379" s="172"/>
      <c r="M379" s="153"/>
      <c r="N379" s="173" t="str">
        <f t="shared" si="23"/>
        <v/>
      </c>
      <c r="O379" s="152"/>
      <c r="P379" s="77"/>
      <c r="Q379" s="77"/>
      <c r="R379" s="77"/>
      <c r="S379" s="77"/>
      <c r="T379" s="38"/>
      <c r="U379" s="24"/>
      <c r="V379" t="str">
        <f t="shared" si="24"/>
        <v/>
      </c>
    </row>
    <row r="380" spans="3:22" ht="45" customHeight="1" x14ac:dyDescent="0.2">
      <c r="C380" s="23"/>
      <c r="D380" s="24"/>
      <c r="E380" s="25"/>
      <c r="F380" s="77"/>
      <c r="G380" s="75"/>
      <c r="H380" s="148" t="str">
        <f t="shared" si="25"/>
        <v/>
      </c>
      <c r="I380" s="174"/>
      <c r="J380" s="175" t="str">
        <f t="shared" si="22"/>
        <v/>
      </c>
      <c r="K380" s="76"/>
      <c r="L380" s="172"/>
      <c r="M380" s="153"/>
      <c r="N380" s="173" t="str">
        <f t="shared" si="23"/>
        <v/>
      </c>
      <c r="O380" s="152"/>
      <c r="P380" s="77"/>
      <c r="Q380" s="77"/>
      <c r="R380" s="77"/>
      <c r="S380" s="77"/>
      <c r="T380" s="38"/>
      <c r="U380" s="24"/>
      <c r="V380" t="str">
        <f t="shared" si="24"/>
        <v/>
      </c>
    </row>
    <row r="381" spans="3:22" ht="45" customHeight="1" x14ac:dyDescent="0.2">
      <c r="C381" s="23"/>
      <c r="D381" s="24"/>
      <c r="E381" s="25"/>
      <c r="F381" s="77"/>
      <c r="G381" s="75"/>
      <c r="H381" s="148" t="str">
        <f t="shared" si="25"/>
        <v/>
      </c>
      <c r="I381" s="174"/>
      <c r="J381" s="175" t="str">
        <f t="shared" si="22"/>
        <v/>
      </c>
      <c r="K381" s="76"/>
      <c r="L381" s="172"/>
      <c r="M381" s="153"/>
      <c r="N381" s="173" t="str">
        <f t="shared" si="23"/>
        <v/>
      </c>
      <c r="O381" s="152"/>
      <c r="P381" s="77"/>
      <c r="Q381" s="77"/>
      <c r="R381" s="77"/>
      <c r="S381" s="77"/>
      <c r="T381" s="38"/>
      <c r="U381" s="24"/>
      <c r="V381" t="str">
        <f t="shared" si="24"/>
        <v/>
      </c>
    </row>
    <row r="382" spans="3:22" ht="45" customHeight="1" x14ac:dyDescent="0.2">
      <c r="C382" s="23"/>
      <c r="D382" s="24"/>
      <c r="E382" s="25"/>
      <c r="F382" s="77"/>
      <c r="G382" s="75"/>
      <c r="H382" s="148" t="str">
        <f t="shared" si="25"/>
        <v/>
      </c>
      <c r="I382" s="174"/>
      <c r="J382" s="175" t="str">
        <f t="shared" si="22"/>
        <v/>
      </c>
      <c r="K382" s="76"/>
      <c r="L382" s="172"/>
      <c r="M382" s="153"/>
      <c r="N382" s="173" t="str">
        <f t="shared" si="23"/>
        <v/>
      </c>
      <c r="O382" s="152"/>
      <c r="P382" s="77"/>
      <c r="Q382" s="77"/>
      <c r="R382" s="77"/>
      <c r="S382" s="77"/>
      <c r="T382" s="38"/>
      <c r="U382" s="24"/>
      <c r="V382" t="str">
        <f t="shared" si="24"/>
        <v/>
      </c>
    </row>
    <row r="383" spans="3:22" ht="45" customHeight="1" x14ac:dyDescent="0.2">
      <c r="C383" s="23"/>
      <c r="D383" s="24"/>
      <c r="E383" s="25"/>
      <c r="F383" s="77"/>
      <c r="G383" s="75"/>
      <c r="H383" s="148" t="str">
        <f t="shared" si="25"/>
        <v/>
      </c>
      <c r="I383" s="174"/>
      <c r="J383" s="175" t="str">
        <f t="shared" si="22"/>
        <v/>
      </c>
      <c r="K383" s="76"/>
      <c r="L383" s="172"/>
      <c r="M383" s="153"/>
      <c r="N383" s="173" t="str">
        <f t="shared" si="23"/>
        <v/>
      </c>
      <c r="O383" s="152"/>
      <c r="P383" s="77"/>
      <c r="Q383" s="77"/>
      <c r="R383" s="77"/>
      <c r="S383" s="77"/>
      <c r="T383" s="38"/>
      <c r="U383" s="24"/>
      <c r="V383" t="str">
        <f t="shared" si="24"/>
        <v/>
      </c>
    </row>
    <row r="384" spans="3:22" ht="45" customHeight="1" x14ac:dyDescent="0.2">
      <c r="C384" s="23"/>
      <c r="D384" s="24"/>
      <c r="E384" s="25"/>
      <c r="F384" s="77"/>
      <c r="G384" s="75"/>
      <c r="H384" s="148" t="str">
        <f t="shared" si="25"/>
        <v/>
      </c>
      <c r="I384" s="174"/>
      <c r="J384" s="175" t="str">
        <f t="shared" si="22"/>
        <v/>
      </c>
      <c r="K384" s="76"/>
      <c r="L384" s="172"/>
      <c r="M384" s="153"/>
      <c r="N384" s="173" t="str">
        <f t="shared" si="23"/>
        <v/>
      </c>
      <c r="O384" s="152"/>
      <c r="P384" s="77"/>
      <c r="Q384" s="77"/>
      <c r="R384" s="77"/>
      <c r="S384" s="77"/>
      <c r="T384" s="38"/>
      <c r="U384" s="24"/>
      <c r="V384" t="str">
        <f t="shared" si="24"/>
        <v/>
      </c>
    </row>
    <row r="385" spans="3:22" ht="45" customHeight="1" x14ac:dyDescent="0.2">
      <c r="C385" s="23"/>
      <c r="D385" s="24"/>
      <c r="E385" s="25"/>
      <c r="F385" s="77"/>
      <c r="G385" s="75"/>
      <c r="H385" s="148" t="str">
        <f t="shared" si="25"/>
        <v/>
      </c>
      <c r="I385" s="174"/>
      <c r="J385" s="175" t="str">
        <f t="shared" si="22"/>
        <v/>
      </c>
      <c r="K385" s="76"/>
      <c r="L385" s="172"/>
      <c r="M385" s="153"/>
      <c r="N385" s="173" t="str">
        <f t="shared" si="23"/>
        <v/>
      </c>
      <c r="O385" s="152"/>
      <c r="P385" s="77"/>
      <c r="Q385" s="77"/>
      <c r="R385" s="77"/>
      <c r="S385" s="77"/>
      <c r="T385" s="38"/>
      <c r="U385" s="24"/>
      <c r="V385" t="str">
        <f t="shared" si="24"/>
        <v/>
      </c>
    </row>
    <row r="386" spans="3:22" ht="45" customHeight="1" x14ac:dyDescent="0.2">
      <c r="C386" s="23"/>
      <c r="D386" s="24"/>
      <c r="E386" s="25"/>
      <c r="F386" s="77"/>
      <c r="G386" s="75"/>
      <c r="H386" s="148" t="str">
        <f t="shared" si="25"/>
        <v/>
      </c>
      <c r="I386" s="174"/>
      <c r="J386" s="175" t="str">
        <f t="shared" si="22"/>
        <v/>
      </c>
      <c r="K386" s="76"/>
      <c r="L386" s="172"/>
      <c r="M386" s="153"/>
      <c r="N386" s="173" t="str">
        <f t="shared" si="23"/>
        <v/>
      </c>
      <c r="O386" s="152"/>
      <c r="P386" s="77"/>
      <c r="Q386" s="77"/>
      <c r="R386" s="77"/>
      <c r="S386" s="77"/>
      <c r="T386" s="38"/>
      <c r="U386" s="24"/>
      <c r="V386" t="str">
        <f t="shared" si="24"/>
        <v/>
      </c>
    </row>
    <row r="387" spans="3:22" ht="45" customHeight="1" x14ac:dyDescent="0.2">
      <c r="C387" s="23"/>
      <c r="D387" s="24"/>
      <c r="E387" s="25"/>
      <c r="F387" s="77"/>
      <c r="G387" s="75"/>
      <c r="H387" s="148" t="str">
        <f t="shared" si="25"/>
        <v/>
      </c>
      <c r="I387" s="174"/>
      <c r="J387" s="175" t="str">
        <f t="shared" si="22"/>
        <v/>
      </c>
      <c r="K387" s="76"/>
      <c r="L387" s="172"/>
      <c r="M387" s="153"/>
      <c r="N387" s="173" t="str">
        <f t="shared" si="23"/>
        <v/>
      </c>
      <c r="O387" s="152"/>
      <c r="P387" s="77"/>
      <c r="Q387" s="77"/>
      <c r="R387" s="77"/>
      <c r="S387" s="77"/>
      <c r="T387" s="38"/>
      <c r="U387" s="24"/>
      <c r="V387" t="str">
        <f t="shared" si="24"/>
        <v/>
      </c>
    </row>
    <row r="388" spans="3:22" ht="45" customHeight="1" x14ac:dyDescent="0.2">
      <c r="C388" s="23"/>
      <c r="D388" s="24"/>
      <c r="E388" s="25"/>
      <c r="F388" s="77"/>
      <c r="G388" s="75"/>
      <c r="H388" s="148" t="str">
        <f t="shared" si="25"/>
        <v/>
      </c>
      <c r="I388" s="174"/>
      <c r="J388" s="175" t="str">
        <f t="shared" si="22"/>
        <v/>
      </c>
      <c r="K388" s="76"/>
      <c r="L388" s="172"/>
      <c r="M388" s="153"/>
      <c r="N388" s="173" t="str">
        <f t="shared" si="23"/>
        <v/>
      </c>
      <c r="O388" s="152"/>
      <c r="P388" s="77"/>
      <c r="Q388" s="77"/>
      <c r="R388" s="77"/>
      <c r="S388" s="77"/>
      <c r="T388" s="38"/>
      <c r="U388" s="24"/>
      <c r="V388" t="str">
        <f t="shared" si="24"/>
        <v/>
      </c>
    </row>
    <row r="389" spans="3:22" ht="45" customHeight="1" x14ac:dyDescent="0.2">
      <c r="C389" s="23"/>
      <c r="D389" s="24"/>
      <c r="E389" s="25"/>
      <c r="F389" s="77"/>
      <c r="G389" s="75"/>
      <c r="H389" s="148" t="str">
        <f t="shared" si="25"/>
        <v/>
      </c>
      <c r="I389" s="174"/>
      <c r="J389" s="175" t="str">
        <f t="shared" si="22"/>
        <v/>
      </c>
      <c r="K389" s="76"/>
      <c r="L389" s="172"/>
      <c r="M389" s="153"/>
      <c r="N389" s="173" t="str">
        <f t="shared" si="23"/>
        <v/>
      </c>
      <c r="O389" s="152"/>
      <c r="P389" s="77"/>
      <c r="Q389" s="77"/>
      <c r="R389" s="77"/>
      <c r="S389" s="77"/>
      <c r="T389" s="38"/>
      <c r="U389" s="24"/>
      <c r="V389" t="str">
        <f t="shared" si="24"/>
        <v/>
      </c>
    </row>
    <row r="390" spans="3:22" ht="45" customHeight="1" x14ac:dyDescent="0.2">
      <c r="C390" s="23"/>
      <c r="D390" s="24"/>
      <c r="E390" s="25"/>
      <c r="F390" s="77"/>
      <c r="G390" s="75"/>
      <c r="H390" s="148" t="str">
        <f t="shared" si="25"/>
        <v/>
      </c>
      <c r="I390" s="174"/>
      <c r="J390" s="175" t="str">
        <f t="shared" si="22"/>
        <v/>
      </c>
      <c r="K390" s="76"/>
      <c r="L390" s="172"/>
      <c r="M390" s="153"/>
      <c r="N390" s="173" t="str">
        <f t="shared" si="23"/>
        <v/>
      </c>
      <c r="O390" s="152"/>
      <c r="P390" s="77"/>
      <c r="Q390" s="77"/>
      <c r="R390" s="77"/>
      <c r="S390" s="77"/>
      <c r="T390" s="38"/>
      <c r="U390" s="24"/>
      <c r="V390" t="str">
        <f t="shared" si="24"/>
        <v/>
      </c>
    </row>
    <row r="391" spans="3:22" ht="45" customHeight="1" x14ac:dyDescent="0.2">
      <c r="C391" s="23"/>
      <c r="D391" s="24"/>
      <c r="E391" s="25"/>
      <c r="F391" s="77"/>
      <c r="G391" s="75"/>
      <c r="H391" s="148" t="str">
        <f t="shared" si="25"/>
        <v/>
      </c>
      <c r="I391" s="174"/>
      <c r="J391" s="175" t="str">
        <f t="shared" si="22"/>
        <v/>
      </c>
      <c r="K391" s="76"/>
      <c r="L391" s="172"/>
      <c r="M391" s="153"/>
      <c r="N391" s="173" t="str">
        <f t="shared" si="23"/>
        <v/>
      </c>
      <c r="O391" s="152"/>
      <c r="P391" s="77"/>
      <c r="Q391" s="77"/>
      <c r="R391" s="77"/>
      <c r="S391" s="77"/>
      <c r="T391" s="38"/>
      <c r="U391" s="24"/>
      <c r="V391" t="str">
        <f t="shared" si="24"/>
        <v/>
      </c>
    </row>
    <row r="392" spans="3:22" ht="45" customHeight="1" x14ac:dyDescent="0.2">
      <c r="C392" s="23"/>
      <c r="D392" s="24"/>
      <c r="E392" s="25"/>
      <c r="F392" s="77"/>
      <c r="G392" s="75"/>
      <c r="H392" s="148" t="str">
        <f t="shared" si="25"/>
        <v/>
      </c>
      <c r="I392" s="174"/>
      <c r="J392" s="175" t="str">
        <f t="shared" si="22"/>
        <v/>
      </c>
      <c r="K392" s="76"/>
      <c r="L392" s="172"/>
      <c r="M392" s="153"/>
      <c r="N392" s="173" t="str">
        <f t="shared" si="23"/>
        <v/>
      </c>
      <c r="O392" s="152"/>
      <c r="P392" s="77"/>
      <c r="Q392" s="77"/>
      <c r="R392" s="77"/>
      <c r="S392" s="77"/>
      <c r="T392" s="38"/>
      <c r="U392" s="24"/>
      <c r="V392" t="str">
        <f t="shared" si="24"/>
        <v/>
      </c>
    </row>
    <row r="393" spans="3:22" ht="45" customHeight="1" x14ac:dyDescent="0.2">
      <c r="C393" s="23"/>
      <c r="D393" s="24"/>
      <c r="E393" s="25"/>
      <c r="F393" s="77"/>
      <c r="G393" s="75"/>
      <c r="H393" s="148" t="str">
        <f t="shared" si="25"/>
        <v/>
      </c>
      <c r="I393" s="174"/>
      <c r="J393" s="175" t="str">
        <f t="shared" si="22"/>
        <v/>
      </c>
      <c r="K393" s="76"/>
      <c r="L393" s="172"/>
      <c r="M393" s="153"/>
      <c r="N393" s="173" t="str">
        <f t="shared" si="23"/>
        <v/>
      </c>
      <c r="O393" s="152"/>
      <c r="P393" s="77"/>
      <c r="Q393" s="77"/>
      <c r="R393" s="77"/>
      <c r="S393" s="77"/>
      <c r="T393" s="38"/>
      <c r="U393" s="24"/>
      <c r="V393" t="str">
        <f t="shared" si="24"/>
        <v/>
      </c>
    </row>
    <row r="394" spans="3:22" ht="45" customHeight="1" x14ac:dyDescent="0.2">
      <c r="C394" s="23"/>
      <c r="D394" s="24"/>
      <c r="E394" s="25"/>
      <c r="F394" s="77"/>
      <c r="G394" s="75"/>
      <c r="H394" s="148" t="str">
        <f t="shared" si="25"/>
        <v/>
      </c>
      <c r="I394" s="174"/>
      <c r="J394" s="175" t="str">
        <f t="shared" si="22"/>
        <v/>
      </c>
      <c r="K394" s="76"/>
      <c r="L394" s="172"/>
      <c r="M394" s="153"/>
      <c r="N394" s="173" t="str">
        <f t="shared" si="23"/>
        <v/>
      </c>
      <c r="O394" s="152"/>
      <c r="P394" s="77"/>
      <c r="Q394" s="77"/>
      <c r="R394" s="77"/>
      <c r="S394" s="77"/>
      <c r="T394" s="38"/>
      <c r="U394" s="24"/>
      <c r="V394" t="str">
        <f t="shared" si="24"/>
        <v/>
      </c>
    </row>
    <row r="395" spans="3:22" ht="45" customHeight="1" x14ac:dyDescent="0.2">
      <c r="C395" s="23"/>
      <c r="D395" s="24"/>
      <c r="E395" s="25"/>
      <c r="F395" s="77"/>
      <c r="G395" s="75"/>
      <c r="H395" s="148" t="str">
        <f t="shared" si="25"/>
        <v/>
      </c>
      <c r="I395" s="174"/>
      <c r="J395" s="175" t="str">
        <f t="shared" si="22"/>
        <v/>
      </c>
      <c r="K395" s="76"/>
      <c r="L395" s="172"/>
      <c r="M395" s="153"/>
      <c r="N395" s="173" t="str">
        <f t="shared" si="23"/>
        <v/>
      </c>
      <c r="O395" s="152"/>
      <c r="P395" s="77"/>
      <c r="Q395" s="77"/>
      <c r="R395" s="77"/>
      <c r="S395" s="77"/>
      <c r="T395" s="38"/>
      <c r="U395" s="24"/>
      <c r="V395" t="str">
        <f t="shared" si="24"/>
        <v/>
      </c>
    </row>
    <row r="396" spans="3:22" ht="45" customHeight="1" x14ac:dyDescent="0.2">
      <c r="C396" s="23"/>
      <c r="D396" s="24"/>
      <c r="E396" s="25"/>
      <c r="F396" s="77"/>
      <c r="G396" s="75"/>
      <c r="H396" s="148" t="str">
        <f t="shared" si="25"/>
        <v/>
      </c>
      <c r="I396" s="174"/>
      <c r="J396" s="175" t="str">
        <f t="shared" si="22"/>
        <v/>
      </c>
      <c r="K396" s="76"/>
      <c r="L396" s="172"/>
      <c r="M396" s="153"/>
      <c r="N396" s="173" t="str">
        <f t="shared" si="23"/>
        <v/>
      </c>
      <c r="O396" s="152"/>
      <c r="P396" s="77"/>
      <c r="Q396" s="77"/>
      <c r="R396" s="77"/>
      <c r="S396" s="77"/>
      <c r="T396" s="38"/>
      <c r="U396" s="24"/>
      <c r="V396" t="str">
        <f t="shared" si="24"/>
        <v/>
      </c>
    </row>
    <row r="397" spans="3:22" ht="45" customHeight="1" x14ac:dyDescent="0.2">
      <c r="C397" s="23"/>
      <c r="D397" s="24"/>
      <c r="E397" s="25"/>
      <c r="F397" s="77"/>
      <c r="G397" s="75"/>
      <c r="H397" s="148" t="str">
        <f t="shared" si="25"/>
        <v/>
      </c>
      <c r="I397" s="174"/>
      <c r="J397" s="175" t="str">
        <f t="shared" si="22"/>
        <v/>
      </c>
      <c r="K397" s="76"/>
      <c r="L397" s="172"/>
      <c r="M397" s="153"/>
      <c r="N397" s="173" t="str">
        <f t="shared" si="23"/>
        <v/>
      </c>
      <c r="O397" s="152"/>
      <c r="P397" s="77"/>
      <c r="Q397" s="77"/>
      <c r="R397" s="77"/>
      <c r="S397" s="77"/>
      <c r="T397" s="38"/>
      <c r="U397" s="24"/>
      <c r="V397" t="str">
        <f t="shared" si="24"/>
        <v/>
      </c>
    </row>
    <row r="398" spans="3:22" ht="45" customHeight="1" x14ac:dyDescent="0.2">
      <c r="C398" s="23"/>
      <c r="D398" s="24"/>
      <c r="E398" s="25"/>
      <c r="F398" s="77"/>
      <c r="G398" s="75"/>
      <c r="H398" s="148" t="str">
        <f t="shared" si="25"/>
        <v/>
      </c>
      <c r="I398" s="174"/>
      <c r="J398" s="175" t="str">
        <f t="shared" si="22"/>
        <v/>
      </c>
      <c r="K398" s="76"/>
      <c r="L398" s="172"/>
      <c r="M398" s="153"/>
      <c r="N398" s="173" t="str">
        <f t="shared" si="23"/>
        <v/>
      </c>
      <c r="O398" s="152"/>
      <c r="P398" s="77"/>
      <c r="Q398" s="77"/>
      <c r="R398" s="77"/>
      <c r="S398" s="77"/>
      <c r="T398" s="38"/>
      <c r="U398" s="24"/>
      <c r="V398" t="str">
        <f t="shared" si="24"/>
        <v/>
      </c>
    </row>
    <row r="399" spans="3:22" ht="45" customHeight="1" x14ac:dyDescent="0.2">
      <c r="C399" s="23"/>
      <c r="D399" s="24"/>
      <c r="E399" s="25"/>
      <c r="F399" s="77"/>
      <c r="G399" s="75"/>
      <c r="H399" s="148" t="str">
        <f t="shared" si="25"/>
        <v/>
      </c>
      <c r="I399" s="174"/>
      <c r="J399" s="175" t="str">
        <f t="shared" si="22"/>
        <v/>
      </c>
      <c r="K399" s="76"/>
      <c r="L399" s="172"/>
      <c r="M399" s="153"/>
      <c r="N399" s="173" t="str">
        <f t="shared" si="23"/>
        <v/>
      </c>
      <c r="O399" s="152"/>
      <c r="P399" s="77"/>
      <c r="Q399" s="77"/>
      <c r="R399" s="77"/>
      <c r="S399" s="77"/>
      <c r="T399" s="38"/>
      <c r="U399" s="24"/>
      <c r="V399" t="str">
        <f t="shared" si="24"/>
        <v/>
      </c>
    </row>
    <row r="400" spans="3:22" ht="45" customHeight="1" x14ac:dyDescent="0.2">
      <c r="C400" s="23"/>
      <c r="D400" s="24"/>
      <c r="E400" s="25"/>
      <c r="F400" s="77"/>
      <c r="G400" s="75"/>
      <c r="H400" s="148" t="str">
        <f t="shared" si="25"/>
        <v/>
      </c>
      <c r="I400" s="174"/>
      <c r="J400" s="175" t="str">
        <f t="shared" si="22"/>
        <v/>
      </c>
      <c r="K400" s="76"/>
      <c r="L400" s="172"/>
      <c r="M400" s="153"/>
      <c r="N400" s="173" t="str">
        <f t="shared" si="23"/>
        <v/>
      </c>
      <c r="O400" s="152"/>
      <c r="P400" s="77"/>
      <c r="Q400" s="77"/>
      <c r="R400" s="77"/>
      <c r="S400" s="77"/>
      <c r="T400" s="38"/>
      <c r="U400" s="24"/>
      <c r="V400" t="str">
        <f t="shared" si="24"/>
        <v/>
      </c>
    </row>
    <row r="401" spans="3:22" ht="45" customHeight="1" x14ac:dyDescent="0.2">
      <c r="C401" s="23"/>
      <c r="D401" s="24"/>
      <c r="E401" s="25"/>
      <c r="F401" s="77"/>
      <c r="G401" s="75"/>
      <c r="H401" s="148" t="str">
        <f t="shared" si="25"/>
        <v/>
      </c>
      <c r="I401" s="174"/>
      <c r="J401" s="175" t="str">
        <f t="shared" si="22"/>
        <v/>
      </c>
      <c r="K401" s="76"/>
      <c r="L401" s="172"/>
      <c r="M401" s="153"/>
      <c r="N401" s="173" t="str">
        <f t="shared" si="23"/>
        <v/>
      </c>
      <c r="O401" s="152"/>
      <c r="P401" s="77"/>
      <c r="Q401" s="77"/>
      <c r="R401" s="77"/>
      <c r="S401" s="77"/>
      <c r="T401" s="38"/>
      <c r="U401" s="24"/>
      <c r="V401" t="str">
        <f t="shared" si="24"/>
        <v/>
      </c>
    </row>
    <row r="402" spans="3:22" ht="45" customHeight="1" x14ac:dyDescent="0.2">
      <c r="C402" s="23"/>
      <c r="D402" s="24"/>
      <c r="E402" s="25"/>
      <c r="F402" s="77"/>
      <c r="G402" s="75"/>
      <c r="H402" s="148" t="str">
        <f t="shared" si="25"/>
        <v/>
      </c>
      <c r="I402" s="174"/>
      <c r="J402" s="175" t="str">
        <f t="shared" si="22"/>
        <v/>
      </c>
      <c r="K402" s="76"/>
      <c r="L402" s="172"/>
      <c r="M402" s="153"/>
      <c r="N402" s="173" t="str">
        <f t="shared" si="23"/>
        <v/>
      </c>
      <c r="O402" s="152"/>
      <c r="P402" s="77"/>
      <c r="Q402" s="77"/>
      <c r="R402" s="77"/>
      <c r="S402" s="77"/>
      <c r="T402" s="38"/>
      <c r="U402" s="24"/>
      <c r="V402" t="str">
        <f t="shared" si="24"/>
        <v/>
      </c>
    </row>
    <row r="403" spans="3:22" ht="45" customHeight="1" x14ac:dyDescent="0.2">
      <c r="C403" s="23"/>
      <c r="D403" s="24"/>
      <c r="E403" s="25"/>
      <c r="F403" s="77"/>
      <c r="G403" s="75"/>
      <c r="H403" s="148" t="str">
        <f t="shared" si="25"/>
        <v/>
      </c>
      <c r="I403" s="174"/>
      <c r="J403" s="175" t="str">
        <f t="shared" si="22"/>
        <v/>
      </c>
      <c r="K403" s="76"/>
      <c r="L403" s="172"/>
      <c r="M403" s="153"/>
      <c r="N403" s="173" t="str">
        <f t="shared" si="23"/>
        <v/>
      </c>
      <c r="O403" s="152"/>
      <c r="P403" s="77"/>
      <c r="Q403" s="77"/>
      <c r="R403" s="77"/>
      <c r="S403" s="77"/>
      <c r="T403" s="38"/>
      <c r="U403" s="24"/>
      <c r="V403" t="str">
        <f t="shared" si="24"/>
        <v/>
      </c>
    </row>
    <row r="404" spans="3:22" ht="45" customHeight="1" x14ac:dyDescent="0.2">
      <c r="C404" s="23"/>
      <c r="D404" s="24"/>
      <c r="E404" s="25"/>
      <c r="F404" s="77"/>
      <c r="G404" s="75"/>
      <c r="H404" s="148" t="str">
        <f t="shared" si="25"/>
        <v/>
      </c>
      <c r="I404" s="174"/>
      <c r="J404" s="175" t="str">
        <f t="shared" si="22"/>
        <v/>
      </c>
      <c r="K404" s="76"/>
      <c r="L404" s="172"/>
      <c r="M404" s="153"/>
      <c r="N404" s="173" t="str">
        <f t="shared" si="23"/>
        <v/>
      </c>
      <c r="O404" s="152"/>
      <c r="P404" s="77"/>
      <c r="Q404" s="77"/>
      <c r="R404" s="77"/>
      <c r="S404" s="77"/>
      <c r="T404" s="38"/>
      <c r="U404" s="24"/>
      <c r="V404" t="str">
        <f t="shared" si="24"/>
        <v/>
      </c>
    </row>
    <row r="405" spans="3:22" ht="45" customHeight="1" x14ac:dyDescent="0.2">
      <c r="C405" s="23"/>
      <c r="D405" s="24"/>
      <c r="E405" s="25"/>
      <c r="F405" s="77"/>
      <c r="G405" s="75"/>
      <c r="H405" s="148" t="str">
        <f t="shared" si="25"/>
        <v/>
      </c>
      <c r="I405" s="174"/>
      <c r="J405" s="175" t="str">
        <f t="shared" si="22"/>
        <v/>
      </c>
      <c r="K405" s="76"/>
      <c r="L405" s="172"/>
      <c r="M405" s="153"/>
      <c r="N405" s="173" t="str">
        <f t="shared" si="23"/>
        <v/>
      </c>
      <c r="O405" s="152"/>
      <c r="P405" s="77"/>
      <c r="Q405" s="77"/>
      <c r="R405" s="77"/>
      <c r="S405" s="77"/>
      <c r="T405" s="38"/>
      <c r="U405" s="24"/>
      <c r="V405" t="str">
        <f t="shared" si="24"/>
        <v/>
      </c>
    </row>
    <row r="406" spans="3:22" ht="45" customHeight="1" x14ac:dyDescent="0.2">
      <c r="C406" s="23"/>
      <c r="D406" s="24"/>
      <c r="E406" s="25"/>
      <c r="F406" s="77"/>
      <c r="G406" s="75"/>
      <c r="H406" s="148" t="str">
        <f t="shared" si="25"/>
        <v/>
      </c>
      <c r="I406" s="174"/>
      <c r="J406" s="175" t="str">
        <f t="shared" si="22"/>
        <v/>
      </c>
      <c r="K406" s="76"/>
      <c r="L406" s="172"/>
      <c r="M406" s="153"/>
      <c r="N406" s="173" t="str">
        <f t="shared" si="23"/>
        <v/>
      </c>
      <c r="O406" s="152"/>
      <c r="P406" s="77"/>
      <c r="Q406" s="77"/>
      <c r="R406" s="77"/>
      <c r="S406" s="77"/>
      <c r="T406" s="38"/>
      <c r="U406" s="24"/>
      <c r="V406" t="str">
        <f t="shared" si="24"/>
        <v/>
      </c>
    </row>
    <row r="407" spans="3:22" ht="45" customHeight="1" x14ac:dyDescent="0.2">
      <c r="C407" s="23"/>
      <c r="D407" s="24"/>
      <c r="E407" s="25"/>
      <c r="F407" s="77"/>
      <c r="G407" s="75"/>
      <c r="H407" s="148" t="str">
        <f t="shared" si="25"/>
        <v/>
      </c>
      <c r="I407" s="174"/>
      <c r="J407" s="175" t="str">
        <f t="shared" ref="J407:J470" si="26">IFERROR(VLOOKUP(G407&amp;"+"&amp;I407,$W$22:$Z$106,4,0),"")</f>
        <v/>
      </c>
      <c r="K407" s="76"/>
      <c r="L407" s="172"/>
      <c r="M407" s="153"/>
      <c r="N407" s="173" t="str">
        <f t="shared" ref="N407:N470" si="27">IFERROR(L407/100*V407,"")</f>
        <v/>
      </c>
      <c r="O407" s="152"/>
      <c r="P407" s="77"/>
      <c r="Q407" s="77"/>
      <c r="R407" s="77"/>
      <c r="S407" s="77"/>
      <c r="T407" s="38"/>
      <c r="U407" s="24"/>
      <c r="V407" t="str">
        <f t="shared" ref="V407:V470" si="28">IF(M407="50 %","50",IF(M407="60 %","60",IF(M407="80 %","80",IF(M407="100 %","100",""))))</f>
        <v/>
      </c>
    </row>
    <row r="408" spans="3:22" ht="45" customHeight="1" x14ac:dyDescent="0.2">
      <c r="C408" s="23"/>
      <c r="D408" s="24"/>
      <c r="E408" s="25"/>
      <c r="F408" s="77"/>
      <c r="G408" s="75"/>
      <c r="H408" s="148" t="str">
        <f t="shared" ref="H408:H471" si="29">CONCATENATE(F408,G408)</f>
        <v/>
      </c>
      <c r="I408" s="174"/>
      <c r="J408" s="175" t="str">
        <f t="shared" si="26"/>
        <v/>
      </c>
      <c r="K408" s="76"/>
      <c r="L408" s="172"/>
      <c r="M408" s="153"/>
      <c r="N408" s="173" t="str">
        <f t="shared" si="27"/>
        <v/>
      </c>
      <c r="O408" s="152"/>
      <c r="P408" s="77"/>
      <c r="Q408" s="77"/>
      <c r="R408" s="77"/>
      <c r="S408" s="77"/>
      <c r="T408" s="38"/>
      <c r="U408" s="24"/>
      <c r="V408" t="str">
        <f t="shared" si="28"/>
        <v/>
      </c>
    </row>
    <row r="409" spans="3:22" ht="45" customHeight="1" x14ac:dyDescent="0.2">
      <c r="C409" s="23"/>
      <c r="D409" s="24"/>
      <c r="E409" s="25"/>
      <c r="F409" s="77"/>
      <c r="G409" s="75"/>
      <c r="H409" s="148" t="str">
        <f t="shared" si="29"/>
        <v/>
      </c>
      <c r="I409" s="174"/>
      <c r="J409" s="175" t="str">
        <f t="shared" si="26"/>
        <v/>
      </c>
      <c r="K409" s="76"/>
      <c r="L409" s="172"/>
      <c r="M409" s="153"/>
      <c r="N409" s="173" t="str">
        <f t="shared" si="27"/>
        <v/>
      </c>
      <c r="O409" s="152"/>
      <c r="P409" s="77"/>
      <c r="Q409" s="77"/>
      <c r="R409" s="77"/>
      <c r="S409" s="77"/>
      <c r="T409" s="38"/>
      <c r="U409" s="24"/>
      <c r="V409" t="str">
        <f t="shared" si="28"/>
        <v/>
      </c>
    </row>
    <row r="410" spans="3:22" ht="45" customHeight="1" x14ac:dyDescent="0.2">
      <c r="C410" s="23"/>
      <c r="D410" s="24"/>
      <c r="E410" s="25"/>
      <c r="F410" s="77"/>
      <c r="G410" s="75"/>
      <c r="H410" s="148" t="str">
        <f t="shared" si="29"/>
        <v/>
      </c>
      <c r="I410" s="174"/>
      <c r="J410" s="175" t="str">
        <f t="shared" si="26"/>
        <v/>
      </c>
      <c r="K410" s="76"/>
      <c r="L410" s="172"/>
      <c r="M410" s="153"/>
      <c r="N410" s="173" t="str">
        <f t="shared" si="27"/>
        <v/>
      </c>
      <c r="O410" s="152"/>
      <c r="P410" s="77"/>
      <c r="Q410" s="77"/>
      <c r="R410" s="77"/>
      <c r="S410" s="77"/>
      <c r="T410" s="38"/>
      <c r="U410" s="24"/>
      <c r="V410" t="str">
        <f t="shared" si="28"/>
        <v/>
      </c>
    </row>
    <row r="411" spans="3:22" ht="45" customHeight="1" x14ac:dyDescent="0.2">
      <c r="C411" s="23"/>
      <c r="D411" s="24"/>
      <c r="E411" s="25"/>
      <c r="F411" s="77"/>
      <c r="G411" s="75"/>
      <c r="H411" s="148" t="str">
        <f t="shared" si="29"/>
        <v/>
      </c>
      <c r="I411" s="174"/>
      <c r="J411" s="175" t="str">
        <f t="shared" si="26"/>
        <v/>
      </c>
      <c r="K411" s="76"/>
      <c r="L411" s="172"/>
      <c r="M411" s="153"/>
      <c r="N411" s="173" t="str">
        <f t="shared" si="27"/>
        <v/>
      </c>
      <c r="O411" s="152"/>
      <c r="P411" s="77"/>
      <c r="Q411" s="77"/>
      <c r="R411" s="77"/>
      <c r="S411" s="77"/>
      <c r="T411" s="38"/>
      <c r="U411" s="24"/>
      <c r="V411" t="str">
        <f t="shared" si="28"/>
        <v/>
      </c>
    </row>
    <row r="412" spans="3:22" ht="45" customHeight="1" x14ac:dyDescent="0.2">
      <c r="C412" s="23"/>
      <c r="D412" s="24"/>
      <c r="E412" s="25"/>
      <c r="F412" s="77"/>
      <c r="G412" s="75"/>
      <c r="H412" s="148" t="str">
        <f t="shared" si="29"/>
        <v/>
      </c>
      <c r="I412" s="174"/>
      <c r="J412" s="175" t="str">
        <f t="shared" si="26"/>
        <v/>
      </c>
      <c r="K412" s="76"/>
      <c r="L412" s="172"/>
      <c r="M412" s="153"/>
      <c r="N412" s="173" t="str">
        <f t="shared" si="27"/>
        <v/>
      </c>
      <c r="O412" s="152"/>
      <c r="P412" s="77"/>
      <c r="Q412" s="77"/>
      <c r="R412" s="77"/>
      <c r="S412" s="77"/>
      <c r="T412" s="38"/>
      <c r="U412" s="24"/>
      <c r="V412" t="str">
        <f t="shared" si="28"/>
        <v/>
      </c>
    </row>
    <row r="413" spans="3:22" ht="45" customHeight="1" x14ac:dyDescent="0.2">
      <c r="C413" s="23"/>
      <c r="D413" s="24"/>
      <c r="E413" s="25"/>
      <c r="F413" s="77"/>
      <c r="G413" s="75"/>
      <c r="H413" s="148" t="str">
        <f t="shared" si="29"/>
        <v/>
      </c>
      <c r="I413" s="174"/>
      <c r="J413" s="175" t="str">
        <f t="shared" si="26"/>
        <v/>
      </c>
      <c r="K413" s="76"/>
      <c r="L413" s="172"/>
      <c r="M413" s="153"/>
      <c r="N413" s="173" t="str">
        <f t="shared" si="27"/>
        <v/>
      </c>
      <c r="O413" s="152"/>
      <c r="P413" s="77"/>
      <c r="Q413" s="77"/>
      <c r="R413" s="77"/>
      <c r="S413" s="77"/>
      <c r="T413" s="38"/>
      <c r="U413" s="24"/>
      <c r="V413" t="str">
        <f t="shared" si="28"/>
        <v/>
      </c>
    </row>
    <row r="414" spans="3:22" ht="45" customHeight="1" x14ac:dyDescent="0.2">
      <c r="C414" s="23"/>
      <c r="D414" s="24"/>
      <c r="E414" s="25"/>
      <c r="F414" s="77"/>
      <c r="G414" s="75"/>
      <c r="H414" s="148" t="str">
        <f t="shared" si="29"/>
        <v/>
      </c>
      <c r="I414" s="174"/>
      <c r="J414" s="175" t="str">
        <f t="shared" si="26"/>
        <v/>
      </c>
      <c r="K414" s="76"/>
      <c r="L414" s="172"/>
      <c r="M414" s="153"/>
      <c r="N414" s="173" t="str">
        <f t="shared" si="27"/>
        <v/>
      </c>
      <c r="O414" s="152"/>
      <c r="P414" s="77"/>
      <c r="Q414" s="77"/>
      <c r="R414" s="77"/>
      <c r="S414" s="77"/>
      <c r="T414" s="38"/>
      <c r="U414" s="24"/>
      <c r="V414" t="str">
        <f t="shared" si="28"/>
        <v/>
      </c>
    </row>
    <row r="415" spans="3:22" ht="45" customHeight="1" x14ac:dyDescent="0.2">
      <c r="C415" s="23"/>
      <c r="D415" s="24"/>
      <c r="E415" s="25"/>
      <c r="F415" s="77"/>
      <c r="G415" s="75"/>
      <c r="H415" s="148" t="str">
        <f t="shared" si="29"/>
        <v/>
      </c>
      <c r="I415" s="174"/>
      <c r="J415" s="175" t="str">
        <f t="shared" si="26"/>
        <v/>
      </c>
      <c r="K415" s="76"/>
      <c r="L415" s="172"/>
      <c r="M415" s="153"/>
      <c r="N415" s="173" t="str">
        <f t="shared" si="27"/>
        <v/>
      </c>
      <c r="O415" s="152"/>
      <c r="P415" s="77"/>
      <c r="Q415" s="77"/>
      <c r="R415" s="77"/>
      <c r="S415" s="77"/>
      <c r="T415" s="38"/>
      <c r="U415" s="24"/>
      <c r="V415" t="str">
        <f t="shared" si="28"/>
        <v/>
      </c>
    </row>
    <row r="416" spans="3:22" ht="45" customHeight="1" x14ac:dyDescent="0.2">
      <c r="C416" s="23"/>
      <c r="D416" s="24"/>
      <c r="E416" s="25"/>
      <c r="F416" s="77"/>
      <c r="G416" s="75"/>
      <c r="H416" s="148" t="str">
        <f t="shared" si="29"/>
        <v/>
      </c>
      <c r="I416" s="174"/>
      <c r="J416" s="175" t="str">
        <f t="shared" si="26"/>
        <v/>
      </c>
      <c r="K416" s="76"/>
      <c r="L416" s="172"/>
      <c r="M416" s="153"/>
      <c r="N416" s="173" t="str">
        <f t="shared" si="27"/>
        <v/>
      </c>
      <c r="O416" s="152"/>
      <c r="P416" s="77"/>
      <c r="Q416" s="77"/>
      <c r="R416" s="77"/>
      <c r="S416" s="77"/>
      <c r="T416" s="38"/>
      <c r="U416" s="24"/>
      <c r="V416" t="str">
        <f t="shared" si="28"/>
        <v/>
      </c>
    </row>
    <row r="417" spans="3:22" ht="45" customHeight="1" x14ac:dyDescent="0.2">
      <c r="C417" s="23"/>
      <c r="D417" s="24"/>
      <c r="E417" s="25"/>
      <c r="F417" s="77"/>
      <c r="G417" s="75"/>
      <c r="H417" s="148" t="str">
        <f t="shared" si="29"/>
        <v/>
      </c>
      <c r="I417" s="174"/>
      <c r="J417" s="175" t="str">
        <f t="shared" si="26"/>
        <v/>
      </c>
      <c r="K417" s="76"/>
      <c r="L417" s="172"/>
      <c r="M417" s="153"/>
      <c r="N417" s="173" t="str">
        <f t="shared" si="27"/>
        <v/>
      </c>
      <c r="O417" s="152"/>
      <c r="P417" s="77"/>
      <c r="Q417" s="77"/>
      <c r="R417" s="77"/>
      <c r="S417" s="77"/>
      <c r="T417" s="38"/>
      <c r="U417" s="24"/>
      <c r="V417" t="str">
        <f t="shared" si="28"/>
        <v/>
      </c>
    </row>
    <row r="418" spans="3:22" ht="45" customHeight="1" x14ac:dyDescent="0.2">
      <c r="C418" s="23"/>
      <c r="D418" s="24"/>
      <c r="E418" s="25"/>
      <c r="F418" s="77"/>
      <c r="G418" s="75"/>
      <c r="H418" s="148" t="str">
        <f t="shared" si="29"/>
        <v/>
      </c>
      <c r="I418" s="174"/>
      <c r="J418" s="175" t="str">
        <f t="shared" si="26"/>
        <v/>
      </c>
      <c r="K418" s="76"/>
      <c r="L418" s="172"/>
      <c r="M418" s="153"/>
      <c r="N418" s="173" t="str">
        <f t="shared" si="27"/>
        <v/>
      </c>
      <c r="O418" s="152"/>
      <c r="P418" s="77"/>
      <c r="Q418" s="77"/>
      <c r="R418" s="77"/>
      <c r="S418" s="77"/>
      <c r="T418" s="38"/>
      <c r="U418" s="24"/>
      <c r="V418" t="str">
        <f t="shared" si="28"/>
        <v/>
      </c>
    </row>
    <row r="419" spans="3:22" ht="45" customHeight="1" x14ac:dyDescent="0.2">
      <c r="C419" s="39"/>
      <c r="D419" s="40"/>
      <c r="E419" s="25"/>
      <c r="F419" s="77"/>
      <c r="G419" s="75"/>
      <c r="H419" s="148" t="str">
        <f t="shared" si="29"/>
        <v/>
      </c>
      <c r="I419" s="174"/>
      <c r="J419" s="175" t="str">
        <f t="shared" si="26"/>
        <v/>
      </c>
      <c r="K419" s="76"/>
      <c r="L419" s="172"/>
      <c r="M419" s="153"/>
      <c r="N419" s="173" t="str">
        <f t="shared" si="27"/>
        <v/>
      </c>
      <c r="O419" s="152"/>
      <c r="P419" s="77"/>
      <c r="Q419" s="77"/>
      <c r="R419" s="77"/>
      <c r="S419" s="77"/>
      <c r="T419" s="38"/>
      <c r="U419" s="24"/>
      <c r="V419" t="str">
        <f t="shared" si="28"/>
        <v/>
      </c>
    </row>
    <row r="420" spans="3:22" ht="45" customHeight="1" x14ac:dyDescent="0.2">
      <c r="C420" s="23"/>
      <c r="D420" s="24"/>
      <c r="E420" s="25"/>
      <c r="F420" s="77"/>
      <c r="G420" s="75"/>
      <c r="H420" s="148" t="str">
        <f t="shared" si="29"/>
        <v/>
      </c>
      <c r="I420" s="174"/>
      <c r="J420" s="175" t="str">
        <f t="shared" si="26"/>
        <v/>
      </c>
      <c r="K420" s="76"/>
      <c r="L420" s="172"/>
      <c r="M420" s="153"/>
      <c r="N420" s="173" t="str">
        <f t="shared" si="27"/>
        <v/>
      </c>
      <c r="O420" s="152"/>
      <c r="P420" s="77"/>
      <c r="Q420" s="77"/>
      <c r="R420" s="77"/>
      <c r="S420" s="77"/>
      <c r="T420" s="38"/>
      <c r="U420" s="24"/>
      <c r="V420" t="str">
        <f t="shared" si="28"/>
        <v/>
      </c>
    </row>
    <row r="421" spans="3:22" ht="45" customHeight="1" x14ac:dyDescent="0.2">
      <c r="C421" s="23"/>
      <c r="D421" s="24"/>
      <c r="E421" s="25"/>
      <c r="F421" s="77"/>
      <c r="G421" s="75"/>
      <c r="H421" s="148" t="str">
        <f t="shared" si="29"/>
        <v/>
      </c>
      <c r="I421" s="174"/>
      <c r="J421" s="175" t="str">
        <f t="shared" si="26"/>
        <v/>
      </c>
      <c r="K421" s="76"/>
      <c r="L421" s="172"/>
      <c r="M421" s="153"/>
      <c r="N421" s="173" t="str">
        <f t="shared" si="27"/>
        <v/>
      </c>
      <c r="O421" s="152"/>
      <c r="P421" s="77"/>
      <c r="Q421" s="77"/>
      <c r="R421" s="77"/>
      <c r="S421" s="77"/>
      <c r="T421" s="38"/>
      <c r="U421" s="24"/>
      <c r="V421" t="str">
        <f t="shared" si="28"/>
        <v/>
      </c>
    </row>
    <row r="422" spans="3:22" ht="45" customHeight="1" x14ac:dyDescent="0.2">
      <c r="C422" s="23"/>
      <c r="D422" s="24"/>
      <c r="E422" s="25"/>
      <c r="F422" s="77"/>
      <c r="G422" s="75"/>
      <c r="H422" s="148" t="str">
        <f t="shared" si="29"/>
        <v/>
      </c>
      <c r="I422" s="174"/>
      <c r="J422" s="175" t="str">
        <f t="shared" si="26"/>
        <v/>
      </c>
      <c r="K422" s="76"/>
      <c r="L422" s="172"/>
      <c r="M422" s="153"/>
      <c r="N422" s="173" t="str">
        <f t="shared" si="27"/>
        <v/>
      </c>
      <c r="O422" s="152"/>
      <c r="P422" s="77"/>
      <c r="Q422" s="77"/>
      <c r="R422" s="77"/>
      <c r="S422" s="77"/>
      <c r="T422" s="38"/>
      <c r="U422" s="24"/>
      <c r="V422" t="str">
        <f t="shared" si="28"/>
        <v/>
      </c>
    </row>
    <row r="423" spans="3:22" ht="45" customHeight="1" x14ac:dyDescent="0.2">
      <c r="C423" s="23"/>
      <c r="D423" s="24"/>
      <c r="E423" s="25"/>
      <c r="F423" s="77"/>
      <c r="G423" s="75"/>
      <c r="H423" s="148" t="str">
        <f t="shared" si="29"/>
        <v/>
      </c>
      <c r="I423" s="174"/>
      <c r="J423" s="175" t="str">
        <f t="shared" si="26"/>
        <v/>
      </c>
      <c r="K423" s="76"/>
      <c r="L423" s="172"/>
      <c r="M423" s="153"/>
      <c r="N423" s="173" t="str">
        <f t="shared" si="27"/>
        <v/>
      </c>
      <c r="O423" s="152"/>
      <c r="P423" s="77"/>
      <c r="Q423" s="77"/>
      <c r="R423" s="77"/>
      <c r="S423" s="77"/>
      <c r="T423" s="38"/>
      <c r="U423" s="24"/>
      <c r="V423" t="str">
        <f t="shared" si="28"/>
        <v/>
      </c>
    </row>
    <row r="424" spans="3:22" ht="45" customHeight="1" x14ac:dyDescent="0.2">
      <c r="C424" s="23"/>
      <c r="D424" s="24"/>
      <c r="E424" s="25"/>
      <c r="F424" s="77"/>
      <c r="G424" s="75"/>
      <c r="H424" s="148" t="str">
        <f t="shared" si="29"/>
        <v/>
      </c>
      <c r="I424" s="174"/>
      <c r="J424" s="175" t="str">
        <f t="shared" si="26"/>
        <v/>
      </c>
      <c r="K424" s="76"/>
      <c r="L424" s="172"/>
      <c r="M424" s="153"/>
      <c r="N424" s="173" t="str">
        <f t="shared" si="27"/>
        <v/>
      </c>
      <c r="O424" s="152"/>
      <c r="P424" s="77"/>
      <c r="Q424" s="77"/>
      <c r="R424" s="77"/>
      <c r="S424" s="77"/>
      <c r="T424" s="38"/>
      <c r="U424" s="24"/>
      <c r="V424" t="str">
        <f t="shared" si="28"/>
        <v/>
      </c>
    </row>
    <row r="425" spans="3:22" ht="45" customHeight="1" x14ac:dyDescent="0.2">
      <c r="C425" s="23"/>
      <c r="D425" s="24"/>
      <c r="E425" s="25"/>
      <c r="F425" s="77"/>
      <c r="G425" s="75"/>
      <c r="H425" s="148" t="str">
        <f t="shared" si="29"/>
        <v/>
      </c>
      <c r="I425" s="174"/>
      <c r="J425" s="175" t="str">
        <f t="shared" si="26"/>
        <v/>
      </c>
      <c r="K425" s="76"/>
      <c r="L425" s="172"/>
      <c r="M425" s="153"/>
      <c r="N425" s="173" t="str">
        <f t="shared" si="27"/>
        <v/>
      </c>
      <c r="O425" s="152"/>
      <c r="P425" s="77"/>
      <c r="Q425" s="77"/>
      <c r="R425" s="77"/>
      <c r="S425" s="77"/>
      <c r="T425" s="38"/>
      <c r="U425" s="24"/>
      <c r="V425" t="str">
        <f t="shared" si="28"/>
        <v/>
      </c>
    </row>
    <row r="426" spans="3:22" ht="45" customHeight="1" x14ac:dyDescent="0.2">
      <c r="C426" s="23"/>
      <c r="D426" s="24"/>
      <c r="E426" s="25"/>
      <c r="F426" s="77"/>
      <c r="G426" s="75"/>
      <c r="H426" s="148" t="str">
        <f t="shared" si="29"/>
        <v/>
      </c>
      <c r="I426" s="174"/>
      <c r="J426" s="175" t="str">
        <f t="shared" si="26"/>
        <v/>
      </c>
      <c r="K426" s="76"/>
      <c r="L426" s="172"/>
      <c r="M426" s="153"/>
      <c r="N426" s="173" t="str">
        <f t="shared" si="27"/>
        <v/>
      </c>
      <c r="O426" s="152"/>
      <c r="P426" s="77"/>
      <c r="Q426" s="77"/>
      <c r="R426" s="77"/>
      <c r="S426" s="77"/>
      <c r="T426" s="38"/>
      <c r="U426" s="24"/>
      <c r="V426" t="str">
        <f t="shared" si="28"/>
        <v/>
      </c>
    </row>
    <row r="427" spans="3:22" ht="45" customHeight="1" x14ac:dyDescent="0.2">
      <c r="C427" s="23"/>
      <c r="D427" s="24"/>
      <c r="E427" s="25"/>
      <c r="F427" s="77"/>
      <c r="G427" s="75"/>
      <c r="H427" s="148" t="str">
        <f t="shared" si="29"/>
        <v/>
      </c>
      <c r="I427" s="174"/>
      <c r="J427" s="175" t="str">
        <f t="shared" si="26"/>
        <v/>
      </c>
      <c r="K427" s="76"/>
      <c r="L427" s="172"/>
      <c r="M427" s="153"/>
      <c r="N427" s="173" t="str">
        <f t="shared" si="27"/>
        <v/>
      </c>
      <c r="O427" s="152"/>
      <c r="P427" s="77"/>
      <c r="Q427" s="77"/>
      <c r="R427" s="77"/>
      <c r="S427" s="77"/>
      <c r="T427" s="38"/>
      <c r="U427" s="24"/>
      <c r="V427" t="str">
        <f t="shared" si="28"/>
        <v/>
      </c>
    </row>
    <row r="428" spans="3:22" ht="45" customHeight="1" x14ac:dyDescent="0.2">
      <c r="C428" s="23"/>
      <c r="D428" s="24"/>
      <c r="E428" s="25"/>
      <c r="F428" s="77"/>
      <c r="G428" s="75"/>
      <c r="H428" s="148" t="str">
        <f t="shared" si="29"/>
        <v/>
      </c>
      <c r="I428" s="174"/>
      <c r="J428" s="175" t="str">
        <f t="shared" si="26"/>
        <v/>
      </c>
      <c r="K428" s="76"/>
      <c r="L428" s="172"/>
      <c r="M428" s="153"/>
      <c r="N428" s="173" t="str">
        <f t="shared" si="27"/>
        <v/>
      </c>
      <c r="O428" s="152"/>
      <c r="P428" s="77"/>
      <c r="Q428" s="77"/>
      <c r="R428" s="77"/>
      <c r="S428" s="77"/>
      <c r="T428" s="38"/>
      <c r="U428" s="24"/>
      <c r="V428" t="str">
        <f t="shared" si="28"/>
        <v/>
      </c>
    </row>
    <row r="429" spans="3:22" ht="45" customHeight="1" x14ac:dyDescent="0.2">
      <c r="C429" s="23"/>
      <c r="D429" s="24"/>
      <c r="E429" s="25"/>
      <c r="F429" s="77"/>
      <c r="G429" s="75"/>
      <c r="H429" s="148" t="str">
        <f t="shared" si="29"/>
        <v/>
      </c>
      <c r="I429" s="174"/>
      <c r="J429" s="175" t="str">
        <f t="shared" si="26"/>
        <v/>
      </c>
      <c r="K429" s="76"/>
      <c r="L429" s="172"/>
      <c r="M429" s="153"/>
      <c r="N429" s="173" t="str">
        <f t="shared" si="27"/>
        <v/>
      </c>
      <c r="O429" s="152"/>
      <c r="P429" s="77"/>
      <c r="Q429" s="77"/>
      <c r="R429" s="77"/>
      <c r="S429" s="77"/>
      <c r="T429" s="38"/>
      <c r="U429" s="24"/>
      <c r="V429" t="str">
        <f t="shared" si="28"/>
        <v/>
      </c>
    </row>
    <row r="430" spans="3:22" ht="45" customHeight="1" x14ac:dyDescent="0.2">
      <c r="C430" s="23"/>
      <c r="D430" s="24"/>
      <c r="E430" s="25"/>
      <c r="F430" s="77"/>
      <c r="G430" s="75"/>
      <c r="H430" s="148" t="str">
        <f t="shared" si="29"/>
        <v/>
      </c>
      <c r="I430" s="174"/>
      <c r="J430" s="175" t="str">
        <f t="shared" si="26"/>
        <v/>
      </c>
      <c r="K430" s="76"/>
      <c r="L430" s="172"/>
      <c r="M430" s="153"/>
      <c r="N430" s="173" t="str">
        <f t="shared" si="27"/>
        <v/>
      </c>
      <c r="O430" s="152"/>
      <c r="P430" s="77"/>
      <c r="Q430" s="77"/>
      <c r="R430" s="77"/>
      <c r="S430" s="77"/>
      <c r="T430" s="38"/>
      <c r="U430" s="24"/>
      <c r="V430" t="str">
        <f t="shared" si="28"/>
        <v/>
      </c>
    </row>
    <row r="431" spans="3:22" ht="45" customHeight="1" x14ac:dyDescent="0.2">
      <c r="C431" s="23"/>
      <c r="D431" s="24"/>
      <c r="E431" s="25"/>
      <c r="F431" s="77"/>
      <c r="G431" s="75"/>
      <c r="H431" s="148" t="str">
        <f t="shared" si="29"/>
        <v/>
      </c>
      <c r="I431" s="174"/>
      <c r="J431" s="175" t="str">
        <f t="shared" si="26"/>
        <v/>
      </c>
      <c r="K431" s="76"/>
      <c r="L431" s="172"/>
      <c r="M431" s="153"/>
      <c r="N431" s="173" t="str">
        <f t="shared" si="27"/>
        <v/>
      </c>
      <c r="O431" s="152"/>
      <c r="P431" s="77"/>
      <c r="Q431" s="77"/>
      <c r="R431" s="77"/>
      <c r="S431" s="77"/>
      <c r="T431" s="38"/>
      <c r="U431" s="24"/>
      <c r="V431" t="str">
        <f t="shared" si="28"/>
        <v/>
      </c>
    </row>
    <row r="432" spans="3:22" ht="45" customHeight="1" x14ac:dyDescent="0.2">
      <c r="C432" s="23"/>
      <c r="D432" s="24"/>
      <c r="E432" s="25"/>
      <c r="F432" s="77"/>
      <c r="G432" s="75"/>
      <c r="H432" s="148" t="str">
        <f t="shared" si="29"/>
        <v/>
      </c>
      <c r="I432" s="174"/>
      <c r="J432" s="175" t="str">
        <f t="shared" si="26"/>
        <v/>
      </c>
      <c r="K432" s="76"/>
      <c r="L432" s="172"/>
      <c r="M432" s="153"/>
      <c r="N432" s="173" t="str">
        <f t="shared" si="27"/>
        <v/>
      </c>
      <c r="O432" s="152"/>
      <c r="P432" s="77"/>
      <c r="Q432" s="77"/>
      <c r="R432" s="77"/>
      <c r="S432" s="77"/>
      <c r="T432" s="38"/>
      <c r="U432" s="24"/>
      <c r="V432" t="str">
        <f t="shared" si="28"/>
        <v/>
      </c>
    </row>
    <row r="433" spans="3:22" ht="45" customHeight="1" x14ac:dyDescent="0.2">
      <c r="C433" s="23"/>
      <c r="D433" s="24"/>
      <c r="E433" s="25"/>
      <c r="F433" s="77"/>
      <c r="G433" s="75"/>
      <c r="H433" s="148" t="str">
        <f t="shared" si="29"/>
        <v/>
      </c>
      <c r="I433" s="174"/>
      <c r="J433" s="175" t="str">
        <f t="shared" si="26"/>
        <v/>
      </c>
      <c r="K433" s="76"/>
      <c r="L433" s="172"/>
      <c r="M433" s="153"/>
      <c r="N433" s="173" t="str">
        <f t="shared" si="27"/>
        <v/>
      </c>
      <c r="O433" s="152"/>
      <c r="P433" s="77"/>
      <c r="Q433" s="77"/>
      <c r="R433" s="77"/>
      <c r="S433" s="77"/>
      <c r="T433" s="38"/>
      <c r="U433" s="24"/>
      <c r="V433" t="str">
        <f t="shared" si="28"/>
        <v/>
      </c>
    </row>
    <row r="434" spans="3:22" ht="45" customHeight="1" x14ac:dyDescent="0.2">
      <c r="C434" s="23"/>
      <c r="D434" s="24"/>
      <c r="E434" s="25"/>
      <c r="F434" s="77"/>
      <c r="G434" s="75"/>
      <c r="H434" s="148" t="str">
        <f t="shared" si="29"/>
        <v/>
      </c>
      <c r="I434" s="174"/>
      <c r="J434" s="175" t="str">
        <f t="shared" si="26"/>
        <v/>
      </c>
      <c r="K434" s="76"/>
      <c r="L434" s="172"/>
      <c r="M434" s="153"/>
      <c r="N434" s="173" t="str">
        <f t="shared" si="27"/>
        <v/>
      </c>
      <c r="O434" s="152"/>
      <c r="P434" s="77"/>
      <c r="Q434" s="77"/>
      <c r="R434" s="77"/>
      <c r="S434" s="77"/>
      <c r="T434" s="38"/>
      <c r="U434" s="24"/>
      <c r="V434" t="str">
        <f t="shared" si="28"/>
        <v/>
      </c>
    </row>
    <row r="435" spans="3:22" ht="45" customHeight="1" x14ac:dyDescent="0.2">
      <c r="C435" s="23"/>
      <c r="D435" s="24"/>
      <c r="E435" s="25"/>
      <c r="F435" s="77"/>
      <c r="G435" s="75"/>
      <c r="H435" s="148" t="str">
        <f t="shared" si="29"/>
        <v/>
      </c>
      <c r="I435" s="174"/>
      <c r="J435" s="175" t="str">
        <f t="shared" si="26"/>
        <v/>
      </c>
      <c r="K435" s="76"/>
      <c r="L435" s="172"/>
      <c r="M435" s="153"/>
      <c r="N435" s="173" t="str">
        <f t="shared" si="27"/>
        <v/>
      </c>
      <c r="O435" s="152"/>
      <c r="P435" s="77"/>
      <c r="Q435" s="77"/>
      <c r="R435" s="77"/>
      <c r="S435" s="77"/>
      <c r="T435" s="38"/>
      <c r="U435" s="24"/>
      <c r="V435" t="str">
        <f t="shared" si="28"/>
        <v/>
      </c>
    </row>
    <row r="436" spans="3:22" ht="45" customHeight="1" x14ac:dyDescent="0.2">
      <c r="C436" s="23"/>
      <c r="D436" s="24"/>
      <c r="E436" s="25"/>
      <c r="F436" s="77"/>
      <c r="G436" s="75"/>
      <c r="H436" s="148" t="str">
        <f t="shared" si="29"/>
        <v/>
      </c>
      <c r="I436" s="174"/>
      <c r="J436" s="175" t="str">
        <f t="shared" si="26"/>
        <v/>
      </c>
      <c r="K436" s="76"/>
      <c r="L436" s="172"/>
      <c r="M436" s="153"/>
      <c r="N436" s="173" t="str">
        <f t="shared" si="27"/>
        <v/>
      </c>
      <c r="O436" s="152"/>
      <c r="P436" s="77"/>
      <c r="Q436" s="77"/>
      <c r="R436" s="77"/>
      <c r="S436" s="77"/>
      <c r="T436" s="38"/>
      <c r="U436" s="24"/>
      <c r="V436" t="str">
        <f t="shared" si="28"/>
        <v/>
      </c>
    </row>
    <row r="437" spans="3:22" ht="45" customHeight="1" x14ac:dyDescent="0.2">
      <c r="C437" s="23"/>
      <c r="D437" s="24"/>
      <c r="E437" s="25"/>
      <c r="F437" s="77"/>
      <c r="G437" s="75"/>
      <c r="H437" s="148" t="str">
        <f t="shared" si="29"/>
        <v/>
      </c>
      <c r="I437" s="174"/>
      <c r="J437" s="175" t="str">
        <f t="shared" si="26"/>
        <v/>
      </c>
      <c r="K437" s="76"/>
      <c r="L437" s="172"/>
      <c r="M437" s="153"/>
      <c r="N437" s="173" t="str">
        <f t="shared" si="27"/>
        <v/>
      </c>
      <c r="O437" s="152"/>
      <c r="P437" s="77"/>
      <c r="Q437" s="77"/>
      <c r="R437" s="77"/>
      <c r="S437" s="77"/>
      <c r="T437" s="38"/>
      <c r="U437" s="24"/>
      <c r="V437" t="str">
        <f t="shared" si="28"/>
        <v/>
      </c>
    </row>
    <row r="438" spans="3:22" ht="45" customHeight="1" x14ac:dyDescent="0.2">
      <c r="C438" s="23"/>
      <c r="D438" s="24"/>
      <c r="E438" s="25"/>
      <c r="F438" s="77"/>
      <c r="G438" s="75"/>
      <c r="H438" s="148" t="str">
        <f t="shared" si="29"/>
        <v/>
      </c>
      <c r="I438" s="174"/>
      <c r="J438" s="175" t="str">
        <f t="shared" si="26"/>
        <v/>
      </c>
      <c r="K438" s="76"/>
      <c r="L438" s="172"/>
      <c r="M438" s="153"/>
      <c r="N438" s="173" t="str">
        <f t="shared" si="27"/>
        <v/>
      </c>
      <c r="O438" s="152"/>
      <c r="P438" s="77"/>
      <c r="Q438" s="77"/>
      <c r="R438" s="77"/>
      <c r="S438" s="77"/>
      <c r="T438" s="38"/>
      <c r="U438" s="24"/>
      <c r="V438" t="str">
        <f t="shared" si="28"/>
        <v/>
      </c>
    </row>
    <row r="439" spans="3:22" ht="45" customHeight="1" x14ac:dyDescent="0.2">
      <c r="C439" s="23"/>
      <c r="D439" s="24"/>
      <c r="E439" s="25"/>
      <c r="F439" s="77"/>
      <c r="G439" s="75"/>
      <c r="H439" s="148" t="str">
        <f t="shared" si="29"/>
        <v/>
      </c>
      <c r="I439" s="174"/>
      <c r="J439" s="175" t="str">
        <f t="shared" si="26"/>
        <v/>
      </c>
      <c r="K439" s="76"/>
      <c r="L439" s="172"/>
      <c r="M439" s="153"/>
      <c r="N439" s="173" t="str">
        <f t="shared" si="27"/>
        <v/>
      </c>
      <c r="O439" s="152"/>
      <c r="P439" s="77"/>
      <c r="Q439" s="77"/>
      <c r="R439" s="77"/>
      <c r="S439" s="77"/>
      <c r="T439" s="38"/>
      <c r="U439" s="24"/>
      <c r="V439" t="str">
        <f t="shared" si="28"/>
        <v/>
      </c>
    </row>
    <row r="440" spans="3:22" ht="45" customHeight="1" x14ac:dyDescent="0.2">
      <c r="C440" s="23"/>
      <c r="D440" s="24"/>
      <c r="E440" s="25"/>
      <c r="F440" s="77"/>
      <c r="G440" s="75"/>
      <c r="H440" s="148" t="str">
        <f t="shared" si="29"/>
        <v/>
      </c>
      <c r="I440" s="174"/>
      <c r="J440" s="175" t="str">
        <f t="shared" si="26"/>
        <v/>
      </c>
      <c r="K440" s="76"/>
      <c r="L440" s="172"/>
      <c r="M440" s="153"/>
      <c r="N440" s="173" t="str">
        <f t="shared" si="27"/>
        <v/>
      </c>
      <c r="O440" s="152"/>
      <c r="P440" s="77"/>
      <c r="Q440" s="77"/>
      <c r="R440" s="77"/>
      <c r="S440" s="77"/>
      <c r="T440" s="38"/>
      <c r="U440" s="24"/>
      <c r="V440" t="str">
        <f t="shared" si="28"/>
        <v/>
      </c>
    </row>
    <row r="441" spans="3:22" ht="45" customHeight="1" x14ac:dyDescent="0.2">
      <c r="C441" s="23"/>
      <c r="D441" s="24"/>
      <c r="E441" s="25"/>
      <c r="F441" s="77"/>
      <c r="G441" s="75"/>
      <c r="H441" s="148" t="str">
        <f t="shared" si="29"/>
        <v/>
      </c>
      <c r="I441" s="174"/>
      <c r="J441" s="175" t="str">
        <f t="shared" si="26"/>
        <v/>
      </c>
      <c r="K441" s="76"/>
      <c r="L441" s="172"/>
      <c r="M441" s="153"/>
      <c r="N441" s="173" t="str">
        <f t="shared" si="27"/>
        <v/>
      </c>
      <c r="O441" s="152"/>
      <c r="P441" s="77"/>
      <c r="Q441" s="77"/>
      <c r="R441" s="77"/>
      <c r="S441" s="77"/>
      <c r="T441" s="38"/>
      <c r="U441" s="24"/>
      <c r="V441" t="str">
        <f t="shared" si="28"/>
        <v/>
      </c>
    </row>
    <row r="442" spans="3:22" ht="45" customHeight="1" x14ac:dyDescent="0.2">
      <c r="C442" s="23"/>
      <c r="D442" s="24"/>
      <c r="E442" s="25"/>
      <c r="F442" s="77"/>
      <c r="G442" s="75"/>
      <c r="H442" s="148" t="str">
        <f t="shared" si="29"/>
        <v/>
      </c>
      <c r="I442" s="174"/>
      <c r="J442" s="175" t="str">
        <f t="shared" si="26"/>
        <v/>
      </c>
      <c r="K442" s="76"/>
      <c r="L442" s="172"/>
      <c r="M442" s="153"/>
      <c r="N442" s="173" t="str">
        <f t="shared" si="27"/>
        <v/>
      </c>
      <c r="O442" s="152"/>
      <c r="P442" s="77"/>
      <c r="Q442" s="77"/>
      <c r="R442" s="77"/>
      <c r="S442" s="77"/>
      <c r="T442" s="38"/>
      <c r="U442" s="24"/>
      <c r="V442" t="str">
        <f t="shared" si="28"/>
        <v/>
      </c>
    </row>
    <row r="443" spans="3:22" ht="45" customHeight="1" x14ac:dyDescent="0.2">
      <c r="C443" s="23"/>
      <c r="D443" s="24"/>
      <c r="E443" s="25"/>
      <c r="F443" s="77"/>
      <c r="G443" s="75"/>
      <c r="H443" s="148" t="str">
        <f t="shared" si="29"/>
        <v/>
      </c>
      <c r="I443" s="174"/>
      <c r="J443" s="175" t="str">
        <f t="shared" si="26"/>
        <v/>
      </c>
      <c r="K443" s="76"/>
      <c r="L443" s="172"/>
      <c r="M443" s="153"/>
      <c r="N443" s="173" t="str">
        <f t="shared" si="27"/>
        <v/>
      </c>
      <c r="O443" s="152"/>
      <c r="P443" s="77"/>
      <c r="Q443" s="77"/>
      <c r="R443" s="77"/>
      <c r="S443" s="77"/>
      <c r="T443" s="38"/>
      <c r="U443" s="24"/>
      <c r="V443" t="str">
        <f t="shared" si="28"/>
        <v/>
      </c>
    </row>
    <row r="444" spans="3:22" ht="45" customHeight="1" x14ac:dyDescent="0.2">
      <c r="C444" s="23"/>
      <c r="D444" s="24"/>
      <c r="E444" s="25"/>
      <c r="F444" s="77"/>
      <c r="G444" s="75"/>
      <c r="H444" s="148" t="str">
        <f t="shared" si="29"/>
        <v/>
      </c>
      <c r="I444" s="174"/>
      <c r="J444" s="175" t="str">
        <f t="shared" si="26"/>
        <v/>
      </c>
      <c r="K444" s="76"/>
      <c r="L444" s="172"/>
      <c r="M444" s="153"/>
      <c r="N444" s="173" t="str">
        <f t="shared" si="27"/>
        <v/>
      </c>
      <c r="O444" s="152"/>
      <c r="P444" s="77"/>
      <c r="Q444" s="77"/>
      <c r="R444" s="77"/>
      <c r="S444" s="77"/>
      <c r="T444" s="38"/>
      <c r="U444" s="24"/>
      <c r="V444" t="str">
        <f t="shared" si="28"/>
        <v/>
      </c>
    </row>
    <row r="445" spans="3:22" ht="45" customHeight="1" x14ac:dyDescent="0.2">
      <c r="C445" s="23"/>
      <c r="D445" s="24"/>
      <c r="E445" s="25"/>
      <c r="F445" s="77"/>
      <c r="G445" s="75"/>
      <c r="H445" s="148" t="str">
        <f t="shared" si="29"/>
        <v/>
      </c>
      <c r="I445" s="174"/>
      <c r="J445" s="175" t="str">
        <f t="shared" si="26"/>
        <v/>
      </c>
      <c r="K445" s="76"/>
      <c r="L445" s="172"/>
      <c r="M445" s="153"/>
      <c r="N445" s="173" t="str">
        <f t="shared" si="27"/>
        <v/>
      </c>
      <c r="O445" s="152"/>
      <c r="P445" s="77"/>
      <c r="Q445" s="77"/>
      <c r="R445" s="77"/>
      <c r="S445" s="77"/>
      <c r="T445" s="38"/>
      <c r="U445" s="24"/>
      <c r="V445" t="str">
        <f t="shared" si="28"/>
        <v/>
      </c>
    </row>
    <row r="446" spans="3:22" ht="45" customHeight="1" x14ac:dyDescent="0.2">
      <c r="C446" s="23"/>
      <c r="D446" s="24"/>
      <c r="E446" s="25"/>
      <c r="F446" s="77"/>
      <c r="G446" s="75"/>
      <c r="H446" s="148" t="str">
        <f t="shared" si="29"/>
        <v/>
      </c>
      <c r="I446" s="174"/>
      <c r="J446" s="175" t="str">
        <f t="shared" si="26"/>
        <v/>
      </c>
      <c r="K446" s="76"/>
      <c r="L446" s="172"/>
      <c r="M446" s="153"/>
      <c r="N446" s="173" t="str">
        <f t="shared" si="27"/>
        <v/>
      </c>
      <c r="O446" s="152"/>
      <c r="P446" s="77"/>
      <c r="Q446" s="77"/>
      <c r="R446" s="77"/>
      <c r="S446" s="77"/>
      <c r="T446" s="38"/>
      <c r="U446" s="24"/>
      <c r="V446" t="str">
        <f t="shared" si="28"/>
        <v/>
      </c>
    </row>
    <row r="447" spans="3:22" ht="45" customHeight="1" x14ac:dyDescent="0.2">
      <c r="C447" s="23"/>
      <c r="D447" s="24"/>
      <c r="E447" s="25"/>
      <c r="F447" s="77"/>
      <c r="G447" s="75"/>
      <c r="H447" s="148" t="str">
        <f t="shared" si="29"/>
        <v/>
      </c>
      <c r="I447" s="174"/>
      <c r="J447" s="175" t="str">
        <f t="shared" si="26"/>
        <v/>
      </c>
      <c r="K447" s="76"/>
      <c r="L447" s="172"/>
      <c r="M447" s="153"/>
      <c r="N447" s="173" t="str">
        <f t="shared" si="27"/>
        <v/>
      </c>
      <c r="O447" s="152"/>
      <c r="P447" s="77"/>
      <c r="Q447" s="77"/>
      <c r="R447" s="77"/>
      <c r="S447" s="77"/>
      <c r="T447" s="38"/>
      <c r="U447" s="24"/>
      <c r="V447" t="str">
        <f t="shared" si="28"/>
        <v/>
      </c>
    </row>
    <row r="448" spans="3:22" ht="45" customHeight="1" x14ac:dyDescent="0.2">
      <c r="C448" s="23"/>
      <c r="D448" s="24"/>
      <c r="E448" s="25"/>
      <c r="F448" s="77"/>
      <c r="G448" s="75"/>
      <c r="H448" s="148" t="str">
        <f t="shared" si="29"/>
        <v/>
      </c>
      <c r="I448" s="174"/>
      <c r="J448" s="175" t="str">
        <f t="shared" si="26"/>
        <v/>
      </c>
      <c r="K448" s="76"/>
      <c r="L448" s="172"/>
      <c r="M448" s="153"/>
      <c r="N448" s="173" t="str">
        <f t="shared" si="27"/>
        <v/>
      </c>
      <c r="O448" s="152"/>
      <c r="P448" s="77"/>
      <c r="Q448" s="77"/>
      <c r="R448" s="77"/>
      <c r="S448" s="77"/>
      <c r="T448" s="38"/>
      <c r="U448" s="24"/>
      <c r="V448" t="str">
        <f t="shared" si="28"/>
        <v/>
      </c>
    </row>
    <row r="449" spans="3:22" ht="45" customHeight="1" x14ac:dyDescent="0.2">
      <c r="C449" s="23"/>
      <c r="D449" s="24"/>
      <c r="E449" s="25"/>
      <c r="F449" s="77"/>
      <c r="G449" s="75"/>
      <c r="H449" s="148" t="str">
        <f t="shared" si="29"/>
        <v/>
      </c>
      <c r="I449" s="174"/>
      <c r="J449" s="175" t="str">
        <f t="shared" si="26"/>
        <v/>
      </c>
      <c r="K449" s="76"/>
      <c r="L449" s="172"/>
      <c r="M449" s="153"/>
      <c r="N449" s="173" t="str">
        <f t="shared" si="27"/>
        <v/>
      </c>
      <c r="O449" s="152"/>
      <c r="P449" s="77"/>
      <c r="Q449" s="77"/>
      <c r="R449" s="77"/>
      <c r="S449" s="77"/>
      <c r="T449" s="38"/>
      <c r="U449" s="24"/>
      <c r="V449" t="str">
        <f t="shared" si="28"/>
        <v/>
      </c>
    </row>
    <row r="450" spans="3:22" ht="45" customHeight="1" x14ac:dyDescent="0.2">
      <c r="C450" s="23"/>
      <c r="D450" s="24"/>
      <c r="E450" s="25"/>
      <c r="F450" s="77"/>
      <c r="G450" s="75"/>
      <c r="H450" s="148" t="str">
        <f t="shared" si="29"/>
        <v/>
      </c>
      <c r="I450" s="174"/>
      <c r="J450" s="175" t="str">
        <f t="shared" si="26"/>
        <v/>
      </c>
      <c r="K450" s="76"/>
      <c r="L450" s="172"/>
      <c r="M450" s="153"/>
      <c r="N450" s="173" t="str">
        <f t="shared" si="27"/>
        <v/>
      </c>
      <c r="O450" s="152"/>
      <c r="P450" s="77"/>
      <c r="Q450" s="77"/>
      <c r="R450" s="77"/>
      <c r="S450" s="77"/>
      <c r="T450" s="38"/>
      <c r="U450" s="24"/>
      <c r="V450" t="str">
        <f t="shared" si="28"/>
        <v/>
      </c>
    </row>
    <row r="451" spans="3:22" ht="45" customHeight="1" x14ac:dyDescent="0.2">
      <c r="C451" s="23"/>
      <c r="D451" s="24"/>
      <c r="E451" s="25"/>
      <c r="F451" s="77"/>
      <c r="G451" s="75"/>
      <c r="H451" s="148" t="str">
        <f t="shared" si="29"/>
        <v/>
      </c>
      <c r="I451" s="174"/>
      <c r="J451" s="175" t="str">
        <f t="shared" si="26"/>
        <v/>
      </c>
      <c r="K451" s="76"/>
      <c r="L451" s="172"/>
      <c r="M451" s="153"/>
      <c r="N451" s="173" t="str">
        <f t="shared" si="27"/>
        <v/>
      </c>
      <c r="O451" s="152"/>
      <c r="P451" s="77"/>
      <c r="Q451" s="77"/>
      <c r="R451" s="77"/>
      <c r="S451" s="77"/>
      <c r="T451" s="38"/>
      <c r="U451" s="24"/>
      <c r="V451" t="str">
        <f t="shared" si="28"/>
        <v/>
      </c>
    </row>
    <row r="452" spans="3:22" ht="45" customHeight="1" x14ac:dyDescent="0.2">
      <c r="C452" s="23"/>
      <c r="D452" s="24"/>
      <c r="E452" s="25"/>
      <c r="F452" s="77"/>
      <c r="G452" s="75"/>
      <c r="H452" s="148" t="str">
        <f t="shared" si="29"/>
        <v/>
      </c>
      <c r="I452" s="174"/>
      <c r="J452" s="175" t="str">
        <f t="shared" si="26"/>
        <v/>
      </c>
      <c r="K452" s="76"/>
      <c r="L452" s="172"/>
      <c r="M452" s="153"/>
      <c r="N452" s="173" t="str">
        <f t="shared" si="27"/>
        <v/>
      </c>
      <c r="O452" s="152"/>
      <c r="P452" s="77"/>
      <c r="Q452" s="77"/>
      <c r="R452" s="77"/>
      <c r="S452" s="77"/>
      <c r="T452" s="38"/>
      <c r="U452" s="24"/>
      <c r="V452" t="str">
        <f t="shared" si="28"/>
        <v/>
      </c>
    </row>
    <row r="453" spans="3:22" ht="45" customHeight="1" x14ac:dyDescent="0.2">
      <c r="C453" s="23"/>
      <c r="D453" s="24"/>
      <c r="E453" s="25"/>
      <c r="F453" s="77"/>
      <c r="G453" s="75"/>
      <c r="H453" s="148" t="str">
        <f t="shared" si="29"/>
        <v/>
      </c>
      <c r="I453" s="174"/>
      <c r="J453" s="175" t="str">
        <f t="shared" si="26"/>
        <v/>
      </c>
      <c r="K453" s="76"/>
      <c r="L453" s="172"/>
      <c r="M453" s="153"/>
      <c r="N453" s="173" t="str">
        <f t="shared" si="27"/>
        <v/>
      </c>
      <c r="O453" s="152"/>
      <c r="P453" s="77"/>
      <c r="Q453" s="77"/>
      <c r="R453" s="77"/>
      <c r="S453" s="77"/>
      <c r="T453" s="38"/>
      <c r="U453" s="24"/>
      <c r="V453" t="str">
        <f t="shared" si="28"/>
        <v/>
      </c>
    </row>
    <row r="454" spans="3:22" ht="45" customHeight="1" x14ac:dyDescent="0.2">
      <c r="C454" s="23"/>
      <c r="D454" s="24"/>
      <c r="E454" s="25"/>
      <c r="F454" s="77"/>
      <c r="G454" s="75"/>
      <c r="H454" s="148" t="str">
        <f t="shared" si="29"/>
        <v/>
      </c>
      <c r="I454" s="174"/>
      <c r="J454" s="175" t="str">
        <f t="shared" si="26"/>
        <v/>
      </c>
      <c r="K454" s="76"/>
      <c r="L454" s="172"/>
      <c r="M454" s="153"/>
      <c r="N454" s="173" t="str">
        <f t="shared" si="27"/>
        <v/>
      </c>
      <c r="O454" s="152"/>
      <c r="P454" s="77"/>
      <c r="Q454" s="77"/>
      <c r="R454" s="77"/>
      <c r="S454" s="77"/>
      <c r="T454" s="38"/>
      <c r="U454" s="24"/>
      <c r="V454" t="str">
        <f t="shared" si="28"/>
        <v/>
      </c>
    </row>
    <row r="455" spans="3:22" ht="45" customHeight="1" x14ac:dyDescent="0.2">
      <c r="C455" s="23"/>
      <c r="D455" s="24"/>
      <c r="E455" s="25"/>
      <c r="F455" s="77"/>
      <c r="G455" s="75"/>
      <c r="H455" s="148" t="str">
        <f t="shared" si="29"/>
        <v/>
      </c>
      <c r="I455" s="174"/>
      <c r="J455" s="175" t="str">
        <f t="shared" si="26"/>
        <v/>
      </c>
      <c r="K455" s="76"/>
      <c r="L455" s="172"/>
      <c r="M455" s="153"/>
      <c r="N455" s="173" t="str">
        <f t="shared" si="27"/>
        <v/>
      </c>
      <c r="O455" s="152"/>
      <c r="P455" s="77"/>
      <c r="Q455" s="77"/>
      <c r="R455" s="77"/>
      <c r="S455" s="77"/>
      <c r="T455" s="38"/>
      <c r="U455" s="24"/>
      <c r="V455" t="str">
        <f t="shared" si="28"/>
        <v/>
      </c>
    </row>
    <row r="456" spans="3:22" ht="45" customHeight="1" x14ac:dyDescent="0.2">
      <c r="C456" s="23"/>
      <c r="D456" s="24"/>
      <c r="E456" s="25"/>
      <c r="F456" s="77"/>
      <c r="G456" s="75"/>
      <c r="H456" s="148" t="str">
        <f t="shared" si="29"/>
        <v/>
      </c>
      <c r="I456" s="174"/>
      <c r="J456" s="175" t="str">
        <f t="shared" si="26"/>
        <v/>
      </c>
      <c r="K456" s="76"/>
      <c r="L456" s="172"/>
      <c r="M456" s="153"/>
      <c r="N456" s="173" t="str">
        <f t="shared" si="27"/>
        <v/>
      </c>
      <c r="O456" s="152"/>
      <c r="P456" s="77"/>
      <c r="Q456" s="77"/>
      <c r="R456" s="77"/>
      <c r="S456" s="77"/>
      <c r="T456" s="38"/>
      <c r="U456" s="24"/>
      <c r="V456" t="str">
        <f t="shared" si="28"/>
        <v/>
      </c>
    </row>
    <row r="457" spans="3:22" ht="45" customHeight="1" x14ac:dyDescent="0.2">
      <c r="C457" s="23"/>
      <c r="D457" s="24"/>
      <c r="E457" s="25"/>
      <c r="F457" s="77"/>
      <c r="G457" s="75"/>
      <c r="H457" s="148" t="str">
        <f t="shared" si="29"/>
        <v/>
      </c>
      <c r="I457" s="174"/>
      <c r="J457" s="175" t="str">
        <f t="shared" si="26"/>
        <v/>
      </c>
      <c r="K457" s="76"/>
      <c r="L457" s="172"/>
      <c r="M457" s="153"/>
      <c r="N457" s="173" t="str">
        <f t="shared" si="27"/>
        <v/>
      </c>
      <c r="O457" s="152"/>
      <c r="P457" s="77"/>
      <c r="Q457" s="77"/>
      <c r="R457" s="77"/>
      <c r="S457" s="77"/>
      <c r="T457" s="38"/>
      <c r="U457" s="24"/>
      <c r="V457" t="str">
        <f t="shared" si="28"/>
        <v/>
      </c>
    </row>
    <row r="458" spans="3:22" ht="45" customHeight="1" x14ac:dyDescent="0.2">
      <c r="C458" s="23"/>
      <c r="D458" s="24"/>
      <c r="E458" s="25"/>
      <c r="F458" s="77"/>
      <c r="G458" s="75"/>
      <c r="H458" s="148" t="str">
        <f t="shared" si="29"/>
        <v/>
      </c>
      <c r="I458" s="174"/>
      <c r="J458" s="175" t="str">
        <f t="shared" si="26"/>
        <v/>
      </c>
      <c r="K458" s="76"/>
      <c r="L458" s="172"/>
      <c r="M458" s="153"/>
      <c r="N458" s="173" t="str">
        <f t="shared" si="27"/>
        <v/>
      </c>
      <c r="O458" s="152"/>
      <c r="P458" s="77"/>
      <c r="Q458" s="77"/>
      <c r="R458" s="77"/>
      <c r="S458" s="77"/>
      <c r="T458" s="38"/>
      <c r="U458" s="24"/>
      <c r="V458" t="str">
        <f t="shared" si="28"/>
        <v/>
      </c>
    </row>
    <row r="459" spans="3:22" ht="45" customHeight="1" x14ac:dyDescent="0.2">
      <c r="C459" s="23"/>
      <c r="D459" s="24"/>
      <c r="E459" s="25"/>
      <c r="F459" s="77"/>
      <c r="G459" s="75"/>
      <c r="H459" s="148" t="str">
        <f t="shared" si="29"/>
        <v/>
      </c>
      <c r="I459" s="174"/>
      <c r="J459" s="175" t="str">
        <f t="shared" si="26"/>
        <v/>
      </c>
      <c r="K459" s="76"/>
      <c r="L459" s="172"/>
      <c r="M459" s="153"/>
      <c r="N459" s="173" t="str">
        <f t="shared" si="27"/>
        <v/>
      </c>
      <c r="O459" s="152"/>
      <c r="P459" s="77"/>
      <c r="Q459" s="77"/>
      <c r="R459" s="77"/>
      <c r="S459" s="77"/>
      <c r="T459" s="38"/>
      <c r="U459" s="24"/>
      <c r="V459" t="str">
        <f t="shared" si="28"/>
        <v/>
      </c>
    </row>
    <row r="460" spans="3:22" ht="45" customHeight="1" x14ac:dyDescent="0.2">
      <c r="C460" s="23"/>
      <c r="D460" s="24"/>
      <c r="E460" s="25"/>
      <c r="F460" s="77"/>
      <c r="G460" s="75"/>
      <c r="H460" s="148" t="str">
        <f t="shared" si="29"/>
        <v/>
      </c>
      <c r="I460" s="174"/>
      <c r="J460" s="175" t="str">
        <f t="shared" si="26"/>
        <v/>
      </c>
      <c r="K460" s="76"/>
      <c r="L460" s="172"/>
      <c r="M460" s="153"/>
      <c r="N460" s="173" t="str">
        <f t="shared" si="27"/>
        <v/>
      </c>
      <c r="O460" s="152"/>
      <c r="P460" s="77"/>
      <c r="Q460" s="77"/>
      <c r="R460" s="77"/>
      <c r="S460" s="77"/>
      <c r="T460" s="38"/>
      <c r="U460" s="24"/>
      <c r="V460" t="str">
        <f t="shared" si="28"/>
        <v/>
      </c>
    </row>
    <row r="461" spans="3:22" ht="45" customHeight="1" x14ac:dyDescent="0.2">
      <c r="C461" s="23"/>
      <c r="D461" s="24"/>
      <c r="E461" s="25"/>
      <c r="F461" s="77"/>
      <c r="G461" s="75"/>
      <c r="H461" s="148" t="str">
        <f t="shared" si="29"/>
        <v/>
      </c>
      <c r="I461" s="174"/>
      <c r="J461" s="175" t="str">
        <f t="shared" si="26"/>
        <v/>
      </c>
      <c r="K461" s="76"/>
      <c r="L461" s="172"/>
      <c r="M461" s="153"/>
      <c r="N461" s="173" t="str">
        <f t="shared" si="27"/>
        <v/>
      </c>
      <c r="O461" s="152"/>
      <c r="P461" s="77"/>
      <c r="Q461" s="77"/>
      <c r="R461" s="77"/>
      <c r="S461" s="77"/>
      <c r="T461" s="38"/>
      <c r="U461" s="24"/>
      <c r="V461" t="str">
        <f t="shared" si="28"/>
        <v/>
      </c>
    </row>
    <row r="462" spans="3:22" ht="45" customHeight="1" x14ac:dyDescent="0.2">
      <c r="C462" s="23"/>
      <c r="D462" s="24"/>
      <c r="E462" s="25"/>
      <c r="F462" s="77"/>
      <c r="G462" s="75"/>
      <c r="H462" s="148" t="str">
        <f t="shared" si="29"/>
        <v/>
      </c>
      <c r="I462" s="174"/>
      <c r="J462" s="175" t="str">
        <f t="shared" si="26"/>
        <v/>
      </c>
      <c r="K462" s="76"/>
      <c r="L462" s="172"/>
      <c r="M462" s="153"/>
      <c r="N462" s="173" t="str">
        <f t="shared" si="27"/>
        <v/>
      </c>
      <c r="O462" s="152"/>
      <c r="P462" s="77"/>
      <c r="Q462" s="77"/>
      <c r="R462" s="77"/>
      <c r="S462" s="77"/>
      <c r="T462" s="38"/>
      <c r="U462" s="24"/>
      <c r="V462" t="str">
        <f t="shared" si="28"/>
        <v/>
      </c>
    </row>
    <row r="463" spans="3:22" ht="45" customHeight="1" x14ac:dyDescent="0.2">
      <c r="C463" s="23"/>
      <c r="D463" s="24"/>
      <c r="E463" s="25"/>
      <c r="F463" s="77"/>
      <c r="G463" s="75"/>
      <c r="H463" s="148" t="str">
        <f t="shared" si="29"/>
        <v/>
      </c>
      <c r="I463" s="174"/>
      <c r="J463" s="175" t="str">
        <f t="shared" si="26"/>
        <v/>
      </c>
      <c r="K463" s="76"/>
      <c r="L463" s="172"/>
      <c r="M463" s="153"/>
      <c r="N463" s="173" t="str">
        <f t="shared" si="27"/>
        <v/>
      </c>
      <c r="O463" s="152"/>
      <c r="P463" s="77"/>
      <c r="Q463" s="77"/>
      <c r="R463" s="77"/>
      <c r="S463" s="77"/>
      <c r="T463" s="38"/>
      <c r="U463" s="24"/>
      <c r="V463" t="str">
        <f t="shared" si="28"/>
        <v/>
      </c>
    </row>
    <row r="464" spans="3:22" ht="45" customHeight="1" x14ac:dyDescent="0.2">
      <c r="C464" s="23"/>
      <c r="D464" s="24"/>
      <c r="E464" s="25"/>
      <c r="F464" s="77"/>
      <c r="G464" s="75"/>
      <c r="H464" s="148" t="str">
        <f t="shared" si="29"/>
        <v/>
      </c>
      <c r="I464" s="174"/>
      <c r="J464" s="175" t="str">
        <f t="shared" si="26"/>
        <v/>
      </c>
      <c r="K464" s="76"/>
      <c r="L464" s="172"/>
      <c r="M464" s="153"/>
      <c r="N464" s="173" t="str">
        <f t="shared" si="27"/>
        <v/>
      </c>
      <c r="O464" s="152"/>
      <c r="P464" s="77"/>
      <c r="Q464" s="77"/>
      <c r="R464" s="77"/>
      <c r="S464" s="77"/>
      <c r="T464" s="38"/>
      <c r="U464" s="24"/>
      <c r="V464" t="str">
        <f t="shared" si="28"/>
        <v/>
      </c>
    </row>
    <row r="465" spans="3:22" ht="45" customHeight="1" x14ac:dyDescent="0.2">
      <c r="C465" s="23"/>
      <c r="D465" s="24"/>
      <c r="E465" s="25"/>
      <c r="F465" s="77"/>
      <c r="G465" s="75"/>
      <c r="H465" s="148" t="str">
        <f t="shared" si="29"/>
        <v/>
      </c>
      <c r="I465" s="174"/>
      <c r="J465" s="175" t="str">
        <f t="shared" si="26"/>
        <v/>
      </c>
      <c r="K465" s="76"/>
      <c r="L465" s="172"/>
      <c r="M465" s="153"/>
      <c r="N465" s="173" t="str">
        <f t="shared" si="27"/>
        <v/>
      </c>
      <c r="O465" s="152"/>
      <c r="P465" s="77"/>
      <c r="Q465" s="77"/>
      <c r="R465" s="77"/>
      <c r="S465" s="77"/>
      <c r="T465" s="38"/>
      <c r="U465" s="24"/>
      <c r="V465" t="str">
        <f t="shared" si="28"/>
        <v/>
      </c>
    </row>
    <row r="466" spans="3:22" ht="45" customHeight="1" x14ac:dyDescent="0.2">
      <c r="C466" s="23"/>
      <c r="D466" s="24"/>
      <c r="E466" s="25"/>
      <c r="F466" s="77"/>
      <c r="G466" s="75"/>
      <c r="H466" s="148" t="str">
        <f t="shared" si="29"/>
        <v/>
      </c>
      <c r="I466" s="174"/>
      <c r="J466" s="175" t="str">
        <f t="shared" si="26"/>
        <v/>
      </c>
      <c r="K466" s="76"/>
      <c r="L466" s="172"/>
      <c r="M466" s="153"/>
      <c r="N466" s="173" t="str">
        <f t="shared" si="27"/>
        <v/>
      </c>
      <c r="O466" s="152"/>
      <c r="P466" s="77"/>
      <c r="Q466" s="77"/>
      <c r="R466" s="77"/>
      <c r="S466" s="77"/>
      <c r="T466" s="38"/>
      <c r="U466" s="24"/>
      <c r="V466" t="str">
        <f t="shared" si="28"/>
        <v/>
      </c>
    </row>
    <row r="467" spans="3:22" ht="45" customHeight="1" x14ac:dyDescent="0.2">
      <c r="C467" s="23"/>
      <c r="D467" s="24"/>
      <c r="E467" s="25"/>
      <c r="F467" s="77"/>
      <c r="G467" s="75"/>
      <c r="H467" s="148" t="str">
        <f t="shared" si="29"/>
        <v/>
      </c>
      <c r="I467" s="174"/>
      <c r="J467" s="175" t="str">
        <f t="shared" si="26"/>
        <v/>
      </c>
      <c r="K467" s="76"/>
      <c r="L467" s="172"/>
      <c r="M467" s="153"/>
      <c r="N467" s="173" t="str">
        <f t="shared" si="27"/>
        <v/>
      </c>
      <c r="O467" s="152"/>
      <c r="P467" s="77"/>
      <c r="Q467" s="77"/>
      <c r="R467" s="77"/>
      <c r="S467" s="77"/>
      <c r="T467" s="38"/>
      <c r="U467" s="24"/>
      <c r="V467" t="str">
        <f t="shared" si="28"/>
        <v/>
      </c>
    </row>
    <row r="468" spans="3:22" ht="45" customHeight="1" x14ac:dyDescent="0.2">
      <c r="C468" s="23"/>
      <c r="D468" s="24"/>
      <c r="E468" s="25"/>
      <c r="F468" s="77"/>
      <c r="G468" s="75"/>
      <c r="H468" s="148" t="str">
        <f t="shared" si="29"/>
        <v/>
      </c>
      <c r="I468" s="174"/>
      <c r="J468" s="175" t="str">
        <f t="shared" si="26"/>
        <v/>
      </c>
      <c r="K468" s="76"/>
      <c r="L468" s="172"/>
      <c r="M468" s="153"/>
      <c r="N468" s="173" t="str">
        <f t="shared" si="27"/>
        <v/>
      </c>
      <c r="O468" s="152"/>
      <c r="P468" s="77"/>
      <c r="Q468" s="77"/>
      <c r="R468" s="77"/>
      <c r="S468" s="77"/>
      <c r="T468" s="38"/>
      <c r="U468" s="24"/>
      <c r="V468" t="str">
        <f t="shared" si="28"/>
        <v/>
      </c>
    </row>
    <row r="469" spans="3:22" ht="45" customHeight="1" x14ac:dyDescent="0.2">
      <c r="C469" s="23"/>
      <c r="D469" s="24"/>
      <c r="E469" s="25"/>
      <c r="F469" s="77"/>
      <c r="G469" s="75"/>
      <c r="H469" s="148" t="str">
        <f t="shared" si="29"/>
        <v/>
      </c>
      <c r="I469" s="174"/>
      <c r="J469" s="175" t="str">
        <f t="shared" si="26"/>
        <v/>
      </c>
      <c r="K469" s="76"/>
      <c r="L469" s="172"/>
      <c r="M469" s="153"/>
      <c r="N469" s="173" t="str">
        <f t="shared" si="27"/>
        <v/>
      </c>
      <c r="O469" s="152"/>
      <c r="P469" s="77"/>
      <c r="Q469" s="77"/>
      <c r="R469" s="77"/>
      <c r="S469" s="77"/>
      <c r="T469" s="38"/>
      <c r="U469" s="24"/>
      <c r="V469" t="str">
        <f t="shared" si="28"/>
        <v/>
      </c>
    </row>
    <row r="470" spans="3:22" ht="45" customHeight="1" x14ac:dyDescent="0.2">
      <c r="C470" s="23"/>
      <c r="D470" s="24"/>
      <c r="E470" s="25"/>
      <c r="F470" s="77"/>
      <c r="G470" s="75"/>
      <c r="H470" s="148" t="str">
        <f t="shared" si="29"/>
        <v/>
      </c>
      <c r="I470" s="174"/>
      <c r="J470" s="175" t="str">
        <f t="shared" si="26"/>
        <v/>
      </c>
      <c r="K470" s="76"/>
      <c r="L470" s="172"/>
      <c r="M470" s="153"/>
      <c r="N470" s="173" t="str">
        <f t="shared" si="27"/>
        <v/>
      </c>
      <c r="O470" s="152"/>
      <c r="P470" s="77"/>
      <c r="Q470" s="77"/>
      <c r="R470" s="77"/>
      <c r="S470" s="77"/>
      <c r="T470" s="38"/>
      <c r="U470" s="24"/>
      <c r="V470" t="str">
        <f t="shared" si="28"/>
        <v/>
      </c>
    </row>
    <row r="471" spans="3:22" ht="45" customHeight="1" x14ac:dyDescent="0.2">
      <c r="C471" s="23"/>
      <c r="D471" s="24"/>
      <c r="E471" s="25"/>
      <c r="F471" s="77"/>
      <c r="G471" s="75"/>
      <c r="H471" s="148" t="str">
        <f t="shared" si="29"/>
        <v/>
      </c>
      <c r="I471" s="174"/>
      <c r="J471" s="175" t="str">
        <f t="shared" ref="J471:J510" si="30">IFERROR(VLOOKUP(G471&amp;"+"&amp;I471,$W$22:$Z$106,4,0),"")</f>
        <v/>
      </c>
      <c r="K471" s="76"/>
      <c r="L471" s="172"/>
      <c r="M471" s="153"/>
      <c r="N471" s="173" t="str">
        <f t="shared" ref="N471:N510" si="31">IFERROR(L471/100*V471,"")</f>
        <v/>
      </c>
      <c r="O471" s="152"/>
      <c r="P471" s="77"/>
      <c r="Q471" s="77"/>
      <c r="R471" s="77"/>
      <c r="S471" s="77"/>
      <c r="T471" s="38"/>
      <c r="U471" s="24"/>
      <c r="V471" t="str">
        <f t="shared" ref="V471:V510" si="32">IF(M471="50 %","50",IF(M471="60 %","60",IF(M471="80 %","80",IF(M471="100 %","100",""))))</f>
        <v/>
      </c>
    </row>
    <row r="472" spans="3:22" ht="45" customHeight="1" x14ac:dyDescent="0.2">
      <c r="C472" s="23"/>
      <c r="D472" s="24"/>
      <c r="E472" s="25"/>
      <c r="F472" s="77"/>
      <c r="G472" s="75"/>
      <c r="H472" s="148" t="str">
        <f t="shared" ref="H472:H509" si="33">CONCATENATE(F472,G472)</f>
        <v/>
      </c>
      <c r="I472" s="174"/>
      <c r="J472" s="175" t="str">
        <f t="shared" si="30"/>
        <v/>
      </c>
      <c r="K472" s="76"/>
      <c r="L472" s="172"/>
      <c r="M472" s="153"/>
      <c r="N472" s="173" t="str">
        <f t="shared" si="31"/>
        <v/>
      </c>
      <c r="O472" s="152"/>
      <c r="P472" s="77"/>
      <c r="Q472" s="77"/>
      <c r="R472" s="77"/>
      <c r="S472" s="77"/>
      <c r="T472" s="38"/>
      <c r="U472" s="24"/>
      <c r="V472" t="str">
        <f t="shared" si="32"/>
        <v/>
      </c>
    </row>
    <row r="473" spans="3:22" ht="45" customHeight="1" x14ac:dyDescent="0.2">
      <c r="C473" s="23"/>
      <c r="D473" s="24"/>
      <c r="E473" s="25"/>
      <c r="F473" s="77"/>
      <c r="G473" s="75"/>
      <c r="H473" s="148" t="str">
        <f t="shared" si="33"/>
        <v/>
      </c>
      <c r="I473" s="174"/>
      <c r="J473" s="175" t="str">
        <f t="shared" si="30"/>
        <v/>
      </c>
      <c r="K473" s="76"/>
      <c r="L473" s="172"/>
      <c r="M473" s="153"/>
      <c r="N473" s="173" t="str">
        <f t="shared" si="31"/>
        <v/>
      </c>
      <c r="O473" s="152"/>
      <c r="P473" s="77"/>
      <c r="Q473" s="77"/>
      <c r="R473" s="77"/>
      <c r="S473" s="77"/>
      <c r="T473" s="38"/>
      <c r="U473" s="24"/>
      <c r="V473" t="str">
        <f t="shared" si="32"/>
        <v/>
      </c>
    </row>
    <row r="474" spans="3:22" ht="45" customHeight="1" x14ac:dyDescent="0.2">
      <c r="C474" s="23"/>
      <c r="D474" s="24"/>
      <c r="E474" s="25"/>
      <c r="F474" s="77"/>
      <c r="G474" s="75"/>
      <c r="H474" s="148" t="str">
        <f t="shared" si="33"/>
        <v/>
      </c>
      <c r="I474" s="174"/>
      <c r="J474" s="175" t="str">
        <f t="shared" si="30"/>
        <v/>
      </c>
      <c r="K474" s="76"/>
      <c r="L474" s="172"/>
      <c r="M474" s="153"/>
      <c r="N474" s="173" t="str">
        <f t="shared" si="31"/>
        <v/>
      </c>
      <c r="O474" s="152"/>
      <c r="P474" s="77"/>
      <c r="Q474" s="77"/>
      <c r="R474" s="77"/>
      <c r="S474" s="77"/>
      <c r="T474" s="38"/>
      <c r="U474" s="24"/>
      <c r="V474" t="str">
        <f t="shared" si="32"/>
        <v/>
      </c>
    </row>
    <row r="475" spans="3:22" ht="45" customHeight="1" x14ac:dyDescent="0.2">
      <c r="C475" s="23"/>
      <c r="D475" s="24"/>
      <c r="E475" s="25"/>
      <c r="F475" s="77"/>
      <c r="G475" s="75"/>
      <c r="H475" s="148" t="str">
        <f t="shared" si="33"/>
        <v/>
      </c>
      <c r="I475" s="174"/>
      <c r="J475" s="175" t="str">
        <f t="shared" si="30"/>
        <v/>
      </c>
      <c r="K475" s="76"/>
      <c r="L475" s="172"/>
      <c r="M475" s="153"/>
      <c r="N475" s="173" t="str">
        <f t="shared" si="31"/>
        <v/>
      </c>
      <c r="O475" s="152"/>
      <c r="P475" s="77"/>
      <c r="Q475" s="77"/>
      <c r="R475" s="77"/>
      <c r="S475" s="77"/>
      <c r="T475" s="38"/>
      <c r="U475" s="24"/>
      <c r="V475" t="str">
        <f t="shared" si="32"/>
        <v/>
      </c>
    </row>
    <row r="476" spans="3:22" ht="45" customHeight="1" x14ac:dyDescent="0.2">
      <c r="C476" s="23"/>
      <c r="D476" s="24"/>
      <c r="E476" s="25"/>
      <c r="F476" s="77"/>
      <c r="G476" s="75"/>
      <c r="H476" s="148" t="str">
        <f t="shared" si="33"/>
        <v/>
      </c>
      <c r="I476" s="174"/>
      <c r="J476" s="175" t="str">
        <f t="shared" si="30"/>
        <v/>
      </c>
      <c r="K476" s="76"/>
      <c r="L476" s="172"/>
      <c r="M476" s="153"/>
      <c r="N476" s="173" t="str">
        <f t="shared" si="31"/>
        <v/>
      </c>
      <c r="O476" s="152"/>
      <c r="P476" s="77"/>
      <c r="Q476" s="77"/>
      <c r="R476" s="77"/>
      <c r="S476" s="77"/>
      <c r="T476" s="38"/>
      <c r="U476" s="24"/>
      <c r="V476" t="str">
        <f t="shared" si="32"/>
        <v/>
      </c>
    </row>
    <row r="477" spans="3:22" ht="45" customHeight="1" x14ac:dyDescent="0.2">
      <c r="C477" s="23"/>
      <c r="D477" s="24"/>
      <c r="E477" s="25"/>
      <c r="F477" s="77"/>
      <c r="G477" s="75"/>
      <c r="H477" s="148" t="str">
        <f t="shared" si="33"/>
        <v/>
      </c>
      <c r="I477" s="174"/>
      <c r="J477" s="175" t="str">
        <f t="shared" si="30"/>
        <v/>
      </c>
      <c r="K477" s="76"/>
      <c r="L477" s="172"/>
      <c r="M477" s="153"/>
      <c r="N477" s="173" t="str">
        <f t="shared" si="31"/>
        <v/>
      </c>
      <c r="O477" s="152"/>
      <c r="P477" s="77"/>
      <c r="Q477" s="77"/>
      <c r="R477" s="77"/>
      <c r="S477" s="77"/>
      <c r="T477" s="38"/>
      <c r="U477" s="24"/>
      <c r="V477" t="str">
        <f t="shared" si="32"/>
        <v/>
      </c>
    </row>
    <row r="478" spans="3:22" ht="45" customHeight="1" x14ac:dyDescent="0.2">
      <c r="C478" s="23"/>
      <c r="D478" s="24"/>
      <c r="E478" s="25"/>
      <c r="F478" s="77"/>
      <c r="G478" s="75"/>
      <c r="H478" s="148" t="str">
        <f t="shared" si="33"/>
        <v/>
      </c>
      <c r="I478" s="174"/>
      <c r="J478" s="175" t="str">
        <f t="shared" si="30"/>
        <v/>
      </c>
      <c r="K478" s="76"/>
      <c r="L478" s="172"/>
      <c r="M478" s="153"/>
      <c r="N478" s="173" t="str">
        <f t="shared" si="31"/>
        <v/>
      </c>
      <c r="O478" s="152"/>
      <c r="P478" s="77"/>
      <c r="Q478" s="77"/>
      <c r="R478" s="77"/>
      <c r="S478" s="77"/>
      <c r="T478" s="38"/>
      <c r="U478" s="24"/>
      <c r="V478" t="str">
        <f t="shared" si="32"/>
        <v/>
      </c>
    </row>
    <row r="479" spans="3:22" ht="45" customHeight="1" x14ac:dyDescent="0.2">
      <c r="C479" s="23"/>
      <c r="D479" s="24"/>
      <c r="E479" s="25"/>
      <c r="F479" s="77"/>
      <c r="G479" s="75"/>
      <c r="H479" s="148" t="str">
        <f t="shared" si="33"/>
        <v/>
      </c>
      <c r="I479" s="174"/>
      <c r="J479" s="175" t="str">
        <f t="shared" si="30"/>
        <v/>
      </c>
      <c r="K479" s="76"/>
      <c r="L479" s="172"/>
      <c r="M479" s="153"/>
      <c r="N479" s="173" t="str">
        <f t="shared" si="31"/>
        <v/>
      </c>
      <c r="O479" s="152"/>
      <c r="P479" s="77"/>
      <c r="Q479" s="77"/>
      <c r="R479" s="77"/>
      <c r="S479" s="77"/>
      <c r="T479" s="38"/>
      <c r="U479" s="24"/>
      <c r="V479" t="str">
        <f t="shared" si="32"/>
        <v/>
      </c>
    </row>
    <row r="480" spans="3:22" ht="45" customHeight="1" x14ac:dyDescent="0.2">
      <c r="C480" s="39"/>
      <c r="D480" s="40"/>
      <c r="E480" s="25"/>
      <c r="F480" s="77"/>
      <c r="G480" s="75"/>
      <c r="H480" s="148" t="str">
        <f t="shared" si="33"/>
        <v/>
      </c>
      <c r="I480" s="174"/>
      <c r="J480" s="175" t="str">
        <f t="shared" si="30"/>
        <v/>
      </c>
      <c r="K480" s="76"/>
      <c r="L480" s="172"/>
      <c r="M480" s="153"/>
      <c r="N480" s="173" t="str">
        <f t="shared" si="31"/>
        <v/>
      </c>
      <c r="O480" s="152"/>
      <c r="P480" s="77"/>
      <c r="Q480" s="77"/>
      <c r="R480" s="77"/>
      <c r="S480" s="77"/>
      <c r="T480" s="38"/>
      <c r="U480" s="24"/>
      <c r="V480" t="str">
        <f t="shared" si="32"/>
        <v/>
      </c>
    </row>
    <row r="481" spans="3:22" ht="45" customHeight="1" x14ac:dyDescent="0.2">
      <c r="C481" s="23"/>
      <c r="D481" s="24"/>
      <c r="E481" s="25"/>
      <c r="F481" s="77"/>
      <c r="G481" s="75"/>
      <c r="H481" s="148" t="str">
        <f t="shared" si="33"/>
        <v/>
      </c>
      <c r="I481" s="174"/>
      <c r="J481" s="175" t="str">
        <f t="shared" si="30"/>
        <v/>
      </c>
      <c r="K481" s="76"/>
      <c r="L481" s="172"/>
      <c r="M481" s="153"/>
      <c r="N481" s="173" t="str">
        <f t="shared" si="31"/>
        <v/>
      </c>
      <c r="O481" s="152"/>
      <c r="P481" s="77"/>
      <c r="Q481" s="77"/>
      <c r="R481" s="77"/>
      <c r="S481" s="77"/>
      <c r="T481" s="38"/>
      <c r="U481" s="24"/>
      <c r="V481" t="str">
        <f t="shared" si="32"/>
        <v/>
      </c>
    </row>
    <row r="482" spans="3:22" ht="45" customHeight="1" x14ac:dyDescent="0.2">
      <c r="C482" s="23"/>
      <c r="D482" s="24"/>
      <c r="E482" s="25"/>
      <c r="F482" s="77"/>
      <c r="G482" s="75"/>
      <c r="H482" s="148" t="str">
        <f t="shared" si="33"/>
        <v/>
      </c>
      <c r="I482" s="174"/>
      <c r="J482" s="175" t="str">
        <f t="shared" si="30"/>
        <v/>
      </c>
      <c r="K482" s="76"/>
      <c r="L482" s="172"/>
      <c r="M482" s="153"/>
      <c r="N482" s="173" t="str">
        <f t="shared" si="31"/>
        <v/>
      </c>
      <c r="O482" s="152"/>
      <c r="P482" s="77"/>
      <c r="Q482" s="77"/>
      <c r="R482" s="77"/>
      <c r="S482" s="77"/>
      <c r="T482" s="38"/>
      <c r="U482" s="24"/>
      <c r="V482" t="str">
        <f t="shared" si="32"/>
        <v/>
      </c>
    </row>
    <row r="483" spans="3:22" ht="45" customHeight="1" x14ac:dyDescent="0.2">
      <c r="C483" s="23"/>
      <c r="D483" s="24"/>
      <c r="E483" s="25"/>
      <c r="F483" s="77"/>
      <c r="G483" s="75"/>
      <c r="H483" s="148" t="str">
        <f t="shared" si="33"/>
        <v/>
      </c>
      <c r="I483" s="174"/>
      <c r="J483" s="175" t="str">
        <f t="shared" si="30"/>
        <v/>
      </c>
      <c r="K483" s="76"/>
      <c r="L483" s="172"/>
      <c r="M483" s="153"/>
      <c r="N483" s="173" t="str">
        <f t="shared" si="31"/>
        <v/>
      </c>
      <c r="O483" s="152"/>
      <c r="P483" s="77"/>
      <c r="Q483" s="77"/>
      <c r="R483" s="77"/>
      <c r="S483" s="77"/>
      <c r="T483" s="38"/>
      <c r="U483" s="24"/>
      <c r="V483" t="str">
        <f t="shared" si="32"/>
        <v/>
      </c>
    </row>
    <row r="484" spans="3:22" ht="45" customHeight="1" x14ac:dyDescent="0.2">
      <c r="C484" s="23"/>
      <c r="D484" s="24"/>
      <c r="E484" s="25"/>
      <c r="F484" s="77"/>
      <c r="G484" s="75"/>
      <c r="H484" s="148" t="str">
        <f t="shared" si="33"/>
        <v/>
      </c>
      <c r="I484" s="174"/>
      <c r="J484" s="175" t="str">
        <f t="shared" si="30"/>
        <v/>
      </c>
      <c r="K484" s="76"/>
      <c r="L484" s="172"/>
      <c r="M484" s="153"/>
      <c r="N484" s="173" t="str">
        <f t="shared" si="31"/>
        <v/>
      </c>
      <c r="O484" s="152"/>
      <c r="P484" s="77"/>
      <c r="Q484" s="77"/>
      <c r="R484" s="77"/>
      <c r="S484" s="77"/>
      <c r="T484" s="38"/>
      <c r="U484" s="24"/>
      <c r="V484" t="str">
        <f t="shared" si="32"/>
        <v/>
      </c>
    </row>
    <row r="485" spans="3:22" ht="45" customHeight="1" x14ac:dyDescent="0.2">
      <c r="C485" s="23"/>
      <c r="D485" s="24"/>
      <c r="E485" s="25"/>
      <c r="F485" s="77"/>
      <c r="G485" s="75"/>
      <c r="H485" s="148" t="str">
        <f t="shared" si="33"/>
        <v/>
      </c>
      <c r="I485" s="174"/>
      <c r="J485" s="175" t="str">
        <f t="shared" si="30"/>
        <v/>
      </c>
      <c r="K485" s="76"/>
      <c r="L485" s="172"/>
      <c r="M485" s="153"/>
      <c r="N485" s="173" t="str">
        <f t="shared" si="31"/>
        <v/>
      </c>
      <c r="O485" s="152"/>
      <c r="P485" s="77"/>
      <c r="Q485" s="77"/>
      <c r="R485" s="77"/>
      <c r="S485" s="77"/>
      <c r="T485" s="38"/>
      <c r="U485" s="24"/>
      <c r="V485" t="str">
        <f t="shared" si="32"/>
        <v/>
      </c>
    </row>
    <row r="486" spans="3:22" ht="45" customHeight="1" x14ac:dyDescent="0.2">
      <c r="C486" s="23"/>
      <c r="D486" s="24"/>
      <c r="E486" s="25"/>
      <c r="F486" s="77"/>
      <c r="G486" s="75"/>
      <c r="H486" s="148" t="str">
        <f t="shared" si="33"/>
        <v/>
      </c>
      <c r="I486" s="174"/>
      <c r="J486" s="175" t="str">
        <f t="shared" si="30"/>
        <v/>
      </c>
      <c r="K486" s="76"/>
      <c r="L486" s="172"/>
      <c r="M486" s="153"/>
      <c r="N486" s="173" t="str">
        <f t="shared" si="31"/>
        <v/>
      </c>
      <c r="O486" s="152"/>
      <c r="P486" s="77"/>
      <c r="Q486" s="77"/>
      <c r="R486" s="77"/>
      <c r="S486" s="77"/>
      <c r="T486" s="38"/>
      <c r="U486" s="24"/>
      <c r="V486" t="str">
        <f t="shared" si="32"/>
        <v/>
      </c>
    </row>
    <row r="487" spans="3:22" ht="45" customHeight="1" x14ac:dyDescent="0.2">
      <c r="C487" s="23"/>
      <c r="D487" s="24"/>
      <c r="E487" s="25"/>
      <c r="F487" s="77"/>
      <c r="G487" s="75"/>
      <c r="H487" s="148" t="str">
        <f t="shared" si="33"/>
        <v/>
      </c>
      <c r="I487" s="174"/>
      <c r="J487" s="175" t="str">
        <f t="shared" si="30"/>
        <v/>
      </c>
      <c r="K487" s="76"/>
      <c r="L487" s="172"/>
      <c r="M487" s="153"/>
      <c r="N487" s="173" t="str">
        <f t="shared" si="31"/>
        <v/>
      </c>
      <c r="O487" s="152"/>
      <c r="P487" s="77"/>
      <c r="Q487" s="77"/>
      <c r="R487" s="77"/>
      <c r="S487" s="77"/>
      <c r="T487" s="38"/>
      <c r="U487" s="24"/>
      <c r="V487" t="str">
        <f t="shared" si="32"/>
        <v/>
      </c>
    </row>
    <row r="488" spans="3:22" ht="45" customHeight="1" x14ac:dyDescent="0.2">
      <c r="C488" s="23"/>
      <c r="D488" s="24"/>
      <c r="E488" s="25"/>
      <c r="F488" s="77"/>
      <c r="G488" s="75"/>
      <c r="H488" s="148" t="str">
        <f t="shared" si="33"/>
        <v/>
      </c>
      <c r="I488" s="174"/>
      <c r="J488" s="175" t="str">
        <f t="shared" si="30"/>
        <v/>
      </c>
      <c r="K488" s="76"/>
      <c r="L488" s="172"/>
      <c r="M488" s="153"/>
      <c r="N488" s="173" t="str">
        <f t="shared" si="31"/>
        <v/>
      </c>
      <c r="O488" s="152"/>
      <c r="P488" s="77"/>
      <c r="Q488" s="77"/>
      <c r="R488" s="77"/>
      <c r="S488" s="77"/>
      <c r="T488" s="38"/>
      <c r="U488" s="24"/>
      <c r="V488" t="str">
        <f t="shared" si="32"/>
        <v/>
      </c>
    </row>
    <row r="489" spans="3:22" ht="45" customHeight="1" x14ac:dyDescent="0.2">
      <c r="C489" s="23"/>
      <c r="D489" s="24"/>
      <c r="E489" s="25"/>
      <c r="F489" s="77"/>
      <c r="G489" s="75"/>
      <c r="H489" s="148" t="str">
        <f t="shared" si="33"/>
        <v/>
      </c>
      <c r="I489" s="174"/>
      <c r="J489" s="175" t="str">
        <f t="shared" si="30"/>
        <v/>
      </c>
      <c r="K489" s="76"/>
      <c r="L489" s="172"/>
      <c r="M489" s="153"/>
      <c r="N489" s="173" t="str">
        <f t="shared" si="31"/>
        <v/>
      </c>
      <c r="O489" s="152"/>
      <c r="P489" s="77"/>
      <c r="Q489" s="77"/>
      <c r="R489" s="77"/>
      <c r="S489" s="77"/>
      <c r="T489" s="38"/>
      <c r="U489" s="24"/>
      <c r="V489" t="str">
        <f t="shared" si="32"/>
        <v/>
      </c>
    </row>
    <row r="490" spans="3:22" ht="45" customHeight="1" x14ac:dyDescent="0.2">
      <c r="C490" s="23"/>
      <c r="D490" s="24"/>
      <c r="E490" s="25"/>
      <c r="F490" s="77"/>
      <c r="G490" s="75"/>
      <c r="H490" s="148" t="str">
        <f t="shared" si="33"/>
        <v/>
      </c>
      <c r="I490" s="174"/>
      <c r="J490" s="175" t="str">
        <f t="shared" si="30"/>
        <v/>
      </c>
      <c r="K490" s="76"/>
      <c r="L490" s="172"/>
      <c r="M490" s="153"/>
      <c r="N490" s="173" t="str">
        <f t="shared" si="31"/>
        <v/>
      </c>
      <c r="O490" s="152"/>
      <c r="P490" s="77"/>
      <c r="Q490" s="77"/>
      <c r="R490" s="77"/>
      <c r="S490" s="77"/>
      <c r="T490" s="38"/>
      <c r="U490" s="24"/>
      <c r="V490" t="str">
        <f t="shared" si="32"/>
        <v/>
      </c>
    </row>
    <row r="491" spans="3:22" ht="45" customHeight="1" x14ac:dyDescent="0.2">
      <c r="C491" s="23"/>
      <c r="D491" s="24"/>
      <c r="E491" s="25"/>
      <c r="F491" s="77"/>
      <c r="G491" s="75"/>
      <c r="H491" s="148" t="str">
        <f t="shared" si="33"/>
        <v/>
      </c>
      <c r="I491" s="174"/>
      <c r="J491" s="175" t="str">
        <f t="shared" si="30"/>
        <v/>
      </c>
      <c r="K491" s="76"/>
      <c r="L491" s="172"/>
      <c r="M491" s="153"/>
      <c r="N491" s="173" t="str">
        <f t="shared" si="31"/>
        <v/>
      </c>
      <c r="O491" s="152"/>
      <c r="P491" s="77"/>
      <c r="Q491" s="77"/>
      <c r="R491" s="77"/>
      <c r="S491" s="77"/>
      <c r="T491" s="38"/>
      <c r="U491" s="24"/>
      <c r="V491" t="str">
        <f t="shared" si="32"/>
        <v/>
      </c>
    </row>
    <row r="492" spans="3:22" ht="45" customHeight="1" x14ac:dyDescent="0.2">
      <c r="C492" s="23"/>
      <c r="D492" s="24"/>
      <c r="E492" s="25"/>
      <c r="F492" s="77"/>
      <c r="G492" s="75"/>
      <c r="H492" s="148" t="str">
        <f t="shared" si="33"/>
        <v/>
      </c>
      <c r="I492" s="174"/>
      <c r="J492" s="175" t="str">
        <f t="shared" si="30"/>
        <v/>
      </c>
      <c r="K492" s="76"/>
      <c r="L492" s="172"/>
      <c r="M492" s="153"/>
      <c r="N492" s="173" t="str">
        <f t="shared" si="31"/>
        <v/>
      </c>
      <c r="O492" s="152"/>
      <c r="P492" s="77"/>
      <c r="Q492" s="77"/>
      <c r="R492" s="77"/>
      <c r="S492" s="77"/>
      <c r="T492" s="38"/>
      <c r="U492" s="24"/>
      <c r="V492" t="str">
        <f t="shared" si="32"/>
        <v/>
      </c>
    </row>
    <row r="493" spans="3:22" ht="45" customHeight="1" x14ac:dyDescent="0.2">
      <c r="C493" s="23"/>
      <c r="D493" s="24"/>
      <c r="E493" s="25"/>
      <c r="F493" s="77"/>
      <c r="G493" s="75"/>
      <c r="H493" s="148" t="str">
        <f t="shared" si="33"/>
        <v/>
      </c>
      <c r="I493" s="174"/>
      <c r="J493" s="175" t="str">
        <f t="shared" si="30"/>
        <v/>
      </c>
      <c r="K493" s="76"/>
      <c r="L493" s="172"/>
      <c r="M493" s="153"/>
      <c r="N493" s="173" t="str">
        <f t="shared" si="31"/>
        <v/>
      </c>
      <c r="O493" s="152"/>
      <c r="P493" s="77"/>
      <c r="Q493" s="77"/>
      <c r="R493" s="77"/>
      <c r="S493" s="77"/>
      <c r="T493" s="38"/>
      <c r="U493" s="24"/>
      <c r="V493" t="str">
        <f t="shared" si="32"/>
        <v/>
      </c>
    </row>
    <row r="494" spans="3:22" ht="45" customHeight="1" x14ac:dyDescent="0.2">
      <c r="C494" s="23"/>
      <c r="D494" s="24"/>
      <c r="E494" s="25"/>
      <c r="F494" s="77"/>
      <c r="G494" s="75"/>
      <c r="H494" s="148" t="str">
        <f t="shared" si="33"/>
        <v/>
      </c>
      <c r="I494" s="174"/>
      <c r="J494" s="175" t="str">
        <f t="shared" si="30"/>
        <v/>
      </c>
      <c r="K494" s="76"/>
      <c r="L494" s="172"/>
      <c r="M494" s="153"/>
      <c r="N494" s="173" t="str">
        <f t="shared" si="31"/>
        <v/>
      </c>
      <c r="O494" s="152"/>
      <c r="P494" s="77"/>
      <c r="Q494" s="77"/>
      <c r="R494" s="77"/>
      <c r="S494" s="77"/>
      <c r="T494" s="38"/>
      <c r="U494" s="24"/>
      <c r="V494" t="str">
        <f t="shared" si="32"/>
        <v/>
      </c>
    </row>
    <row r="495" spans="3:22" ht="45" customHeight="1" x14ac:dyDescent="0.2">
      <c r="C495" s="23"/>
      <c r="D495" s="24"/>
      <c r="E495" s="25"/>
      <c r="F495" s="77"/>
      <c r="G495" s="75"/>
      <c r="H495" s="148" t="str">
        <f t="shared" si="33"/>
        <v/>
      </c>
      <c r="I495" s="174"/>
      <c r="J495" s="175" t="str">
        <f t="shared" si="30"/>
        <v/>
      </c>
      <c r="K495" s="76"/>
      <c r="L495" s="172"/>
      <c r="M495" s="153"/>
      <c r="N495" s="173" t="str">
        <f t="shared" si="31"/>
        <v/>
      </c>
      <c r="O495" s="152"/>
      <c r="P495" s="77"/>
      <c r="Q495" s="77"/>
      <c r="R495" s="77"/>
      <c r="S495" s="77"/>
      <c r="T495" s="38"/>
      <c r="U495" s="24"/>
      <c r="V495" t="str">
        <f t="shared" si="32"/>
        <v/>
      </c>
    </row>
    <row r="496" spans="3:22" ht="45" customHeight="1" x14ac:dyDescent="0.2">
      <c r="C496" s="23"/>
      <c r="D496" s="24"/>
      <c r="E496" s="25"/>
      <c r="F496" s="77"/>
      <c r="G496" s="75"/>
      <c r="H496" s="148" t="str">
        <f t="shared" si="33"/>
        <v/>
      </c>
      <c r="I496" s="174"/>
      <c r="J496" s="175" t="str">
        <f t="shared" si="30"/>
        <v/>
      </c>
      <c r="K496" s="76"/>
      <c r="L496" s="172"/>
      <c r="M496" s="153"/>
      <c r="N496" s="173" t="str">
        <f t="shared" si="31"/>
        <v/>
      </c>
      <c r="O496" s="152"/>
      <c r="P496" s="77"/>
      <c r="Q496" s="77"/>
      <c r="R496" s="77"/>
      <c r="S496" s="77"/>
      <c r="T496" s="31"/>
      <c r="U496" s="29"/>
      <c r="V496" t="str">
        <f t="shared" si="32"/>
        <v/>
      </c>
    </row>
    <row r="497" spans="3:22" ht="45" customHeight="1" x14ac:dyDescent="0.2">
      <c r="C497" s="23"/>
      <c r="D497" s="24"/>
      <c r="E497" s="25"/>
      <c r="F497" s="77"/>
      <c r="G497" s="75"/>
      <c r="H497" s="148" t="str">
        <f t="shared" si="33"/>
        <v/>
      </c>
      <c r="I497" s="174"/>
      <c r="J497" s="175" t="str">
        <f t="shared" si="30"/>
        <v/>
      </c>
      <c r="K497" s="76"/>
      <c r="L497" s="172"/>
      <c r="M497" s="153"/>
      <c r="N497" s="173" t="str">
        <f t="shared" si="31"/>
        <v/>
      </c>
      <c r="O497" s="152"/>
      <c r="P497" s="77"/>
      <c r="Q497" s="77"/>
      <c r="R497" s="77"/>
      <c r="S497" s="77"/>
      <c r="T497" s="38"/>
      <c r="U497" s="24"/>
      <c r="V497" t="str">
        <f t="shared" si="32"/>
        <v/>
      </c>
    </row>
    <row r="498" spans="3:22" ht="45" customHeight="1" x14ac:dyDescent="0.2">
      <c r="C498" s="23"/>
      <c r="D498" s="24"/>
      <c r="E498" s="25"/>
      <c r="F498" s="77"/>
      <c r="G498" s="75"/>
      <c r="H498" s="148" t="str">
        <f t="shared" si="33"/>
        <v/>
      </c>
      <c r="I498" s="174"/>
      <c r="J498" s="175" t="str">
        <f t="shared" si="30"/>
        <v/>
      </c>
      <c r="K498" s="76"/>
      <c r="L498" s="172"/>
      <c r="M498" s="153"/>
      <c r="N498" s="173" t="str">
        <f t="shared" si="31"/>
        <v/>
      </c>
      <c r="O498" s="152"/>
      <c r="P498" s="77"/>
      <c r="Q498" s="77"/>
      <c r="R498" s="77"/>
      <c r="S498" s="77"/>
      <c r="T498" s="38"/>
      <c r="U498" s="24"/>
      <c r="V498" t="str">
        <f t="shared" si="32"/>
        <v/>
      </c>
    </row>
    <row r="499" spans="3:22" ht="45" customHeight="1" x14ac:dyDescent="0.2">
      <c r="C499" s="23"/>
      <c r="D499" s="24"/>
      <c r="E499" s="25"/>
      <c r="F499" s="77"/>
      <c r="G499" s="75"/>
      <c r="H499" s="148" t="str">
        <f t="shared" si="33"/>
        <v/>
      </c>
      <c r="I499" s="174"/>
      <c r="J499" s="175" t="str">
        <f t="shared" si="30"/>
        <v/>
      </c>
      <c r="K499" s="76"/>
      <c r="L499" s="172"/>
      <c r="M499" s="153"/>
      <c r="N499" s="173" t="str">
        <f t="shared" si="31"/>
        <v/>
      </c>
      <c r="O499" s="152"/>
      <c r="P499" s="77"/>
      <c r="Q499" s="77"/>
      <c r="R499" s="77"/>
      <c r="S499" s="77"/>
      <c r="T499" s="38"/>
      <c r="U499" s="24"/>
      <c r="V499" t="str">
        <f t="shared" si="32"/>
        <v/>
      </c>
    </row>
    <row r="500" spans="3:22" ht="45" customHeight="1" x14ac:dyDescent="0.2">
      <c r="C500" s="23"/>
      <c r="D500" s="24"/>
      <c r="E500" s="25"/>
      <c r="F500" s="77"/>
      <c r="G500" s="75"/>
      <c r="H500" s="148" t="str">
        <f t="shared" si="33"/>
        <v/>
      </c>
      <c r="I500" s="174"/>
      <c r="J500" s="175" t="str">
        <f t="shared" si="30"/>
        <v/>
      </c>
      <c r="K500" s="76"/>
      <c r="L500" s="172"/>
      <c r="M500" s="153"/>
      <c r="N500" s="173" t="str">
        <f t="shared" si="31"/>
        <v/>
      </c>
      <c r="O500" s="152"/>
      <c r="P500" s="77"/>
      <c r="Q500" s="77"/>
      <c r="R500" s="77"/>
      <c r="S500" s="77"/>
      <c r="T500" s="38"/>
      <c r="U500" s="24"/>
      <c r="V500" t="str">
        <f t="shared" si="32"/>
        <v/>
      </c>
    </row>
    <row r="501" spans="3:22" ht="45" customHeight="1" x14ac:dyDescent="0.2">
      <c r="C501" s="39"/>
      <c r="D501" s="40"/>
      <c r="E501" s="25"/>
      <c r="F501" s="77"/>
      <c r="G501" s="75"/>
      <c r="H501" s="148" t="str">
        <f t="shared" si="33"/>
        <v/>
      </c>
      <c r="I501" s="174"/>
      <c r="J501" s="175" t="str">
        <f t="shared" si="30"/>
        <v/>
      </c>
      <c r="K501" s="76"/>
      <c r="L501" s="172"/>
      <c r="M501" s="153"/>
      <c r="N501" s="173" t="str">
        <f t="shared" si="31"/>
        <v/>
      </c>
      <c r="O501" s="152"/>
      <c r="P501" s="77"/>
      <c r="Q501" s="77"/>
      <c r="R501" s="77"/>
      <c r="S501" s="77"/>
      <c r="T501" s="38"/>
      <c r="U501" s="24"/>
      <c r="V501" t="str">
        <f t="shared" si="32"/>
        <v/>
      </c>
    </row>
    <row r="502" spans="3:22" ht="45" customHeight="1" x14ac:dyDescent="0.2">
      <c r="C502" s="23"/>
      <c r="D502" s="24"/>
      <c r="E502" s="25"/>
      <c r="F502" s="77"/>
      <c r="G502" s="75"/>
      <c r="H502" s="148" t="str">
        <f t="shared" si="33"/>
        <v/>
      </c>
      <c r="I502" s="174"/>
      <c r="J502" s="175" t="str">
        <f t="shared" si="30"/>
        <v/>
      </c>
      <c r="K502" s="76"/>
      <c r="L502" s="172"/>
      <c r="M502" s="153"/>
      <c r="N502" s="173" t="str">
        <f t="shared" si="31"/>
        <v/>
      </c>
      <c r="O502" s="152"/>
      <c r="P502" s="77"/>
      <c r="Q502" s="77"/>
      <c r="R502" s="77"/>
      <c r="S502" s="77"/>
      <c r="T502" s="38"/>
      <c r="U502" s="24"/>
      <c r="V502" t="str">
        <f t="shared" si="32"/>
        <v/>
      </c>
    </row>
    <row r="503" spans="3:22" ht="45" customHeight="1" x14ac:dyDescent="0.2">
      <c r="C503" s="23"/>
      <c r="D503" s="24"/>
      <c r="E503" s="25"/>
      <c r="F503" s="77"/>
      <c r="G503" s="75"/>
      <c r="H503" s="148" t="str">
        <f t="shared" si="33"/>
        <v/>
      </c>
      <c r="I503" s="174"/>
      <c r="J503" s="175" t="str">
        <f t="shared" si="30"/>
        <v/>
      </c>
      <c r="K503" s="76"/>
      <c r="L503" s="172"/>
      <c r="M503" s="153"/>
      <c r="N503" s="173" t="str">
        <f t="shared" si="31"/>
        <v/>
      </c>
      <c r="O503" s="152"/>
      <c r="P503" s="77"/>
      <c r="Q503" s="77"/>
      <c r="R503" s="77"/>
      <c r="S503" s="77"/>
      <c r="T503" s="38"/>
      <c r="U503" s="24"/>
      <c r="V503" t="str">
        <f t="shared" si="32"/>
        <v/>
      </c>
    </row>
    <row r="504" spans="3:22" ht="45" customHeight="1" x14ac:dyDescent="0.2">
      <c r="C504" s="23"/>
      <c r="D504" s="24"/>
      <c r="E504" s="25"/>
      <c r="F504" s="77"/>
      <c r="G504" s="75"/>
      <c r="H504" s="148" t="str">
        <f t="shared" si="33"/>
        <v/>
      </c>
      <c r="I504" s="174"/>
      <c r="J504" s="175" t="str">
        <f t="shared" si="30"/>
        <v/>
      </c>
      <c r="K504" s="76"/>
      <c r="L504" s="172"/>
      <c r="M504" s="153"/>
      <c r="N504" s="173" t="str">
        <f t="shared" si="31"/>
        <v/>
      </c>
      <c r="O504" s="152"/>
      <c r="P504" s="77"/>
      <c r="Q504" s="77"/>
      <c r="R504" s="77"/>
      <c r="S504" s="77"/>
      <c r="T504" s="38"/>
      <c r="U504" s="24"/>
      <c r="V504" t="str">
        <f t="shared" si="32"/>
        <v/>
      </c>
    </row>
    <row r="505" spans="3:22" ht="45" customHeight="1" x14ac:dyDescent="0.2">
      <c r="C505" s="23"/>
      <c r="D505" s="24"/>
      <c r="E505" s="25"/>
      <c r="F505" s="77"/>
      <c r="G505" s="75"/>
      <c r="H505" s="148" t="str">
        <f t="shared" si="33"/>
        <v/>
      </c>
      <c r="I505" s="174"/>
      <c r="J505" s="175" t="str">
        <f t="shared" si="30"/>
        <v/>
      </c>
      <c r="K505" s="76"/>
      <c r="L505" s="172"/>
      <c r="M505" s="153"/>
      <c r="N505" s="173" t="str">
        <f t="shared" si="31"/>
        <v/>
      </c>
      <c r="O505" s="152"/>
      <c r="P505" s="77"/>
      <c r="Q505" s="77"/>
      <c r="R505" s="77"/>
      <c r="S505" s="77"/>
      <c r="T505" s="38"/>
      <c r="U505" s="24"/>
      <c r="V505" t="str">
        <f t="shared" si="32"/>
        <v/>
      </c>
    </row>
    <row r="506" spans="3:22" ht="45" customHeight="1" x14ac:dyDescent="0.2">
      <c r="C506" s="23"/>
      <c r="D506" s="24"/>
      <c r="E506" s="25"/>
      <c r="F506" s="77"/>
      <c r="G506" s="75"/>
      <c r="H506" s="148" t="str">
        <f t="shared" si="33"/>
        <v/>
      </c>
      <c r="I506" s="174"/>
      <c r="J506" s="175" t="str">
        <f t="shared" si="30"/>
        <v/>
      </c>
      <c r="K506" s="76"/>
      <c r="L506" s="172"/>
      <c r="M506" s="153"/>
      <c r="N506" s="173" t="str">
        <f t="shared" si="31"/>
        <v/>
      </c>
      <c r="O506" s="152"/>
      <c r="P506" s="77"/>
      <c r="Q506" s="77"/>
      <c r="R506" s="77"/>
      <c r="S506" s="77"/>
      <c r="T506" s="38"/>
      <c r="U506" s="24"/>
      <c r="V506" t="str">
        <f t="shared" si="32"/>
        <v/>
      </c>
    </row>
    <row r="507" spans="3:22" ht="45" customHeight="1" x14ac:dyDescent="0.2">
      <c r="C507" s="23"/>
      <c r="D507" s="24"/>
      <c r="E507" s="25"/>
      <c r="F507" s="77"/>
      <c r="G507" s="75"/>
      <c r="H507" s="148" t="str">
        <f t="shared" si="33"/>
        <v/>
      </c>
      <c r="I507" s="174"/>
      <c r="J507" s="175" t="str">
        <f t="shared" si="30"/>
        <v/>
      </c>
      <c r="K507" s="76"/>
      <c r="L507" s="172"/>
      <c r="M507" s="153"/>
      <c r="N507" s="173" t="str">
        <f t="shared" si="31"/>
        <v/>
      </c>
      <c r="O507" s="152"/>
      <c r="P507" s="77"/>
      <c r="Q507" s="77"/>
      <c r="R507" s="77"/>
      <c r="S507" s="77"/>
      <c r="T507" s="38"/>
      <c r="U507" s="24"/>
      <c r="V507" t="str">
        <f t="shared" si="32"/>
        <v/>
      </c>
    </row>
    <row r="508" spans="3:22" ht="45" customHeight="1" x14ac:dyDescent="0.2">
      <c r="C508" s="23"/>
      <c r="D508" s="24"/>
      <c r="E508" s="25"/>
      <c r="F508" s="77"/>
      <c r="G508" s="75"/>
      <c r="H508" s="148" t="str">
        <f t="shared" si="33"/>
        <v/>
      </c>
      <c r="I508" s="174"/>
      <c r="J508" s="175" t="str">
        <f t="shared" si="30"/>
        <v/>
      </c>
      <c r="K508" s="76"/>
      <c r="L508" s="172"/>
      <c r="M508" s="153"/>
      <c r="N508" s="173" t="str">
        <f t="shared" si="31"/>
        <v/>
      </c>
      <c r="O508" s="152"/>
      <c r="P508" s="77"/>
      <c r="Q508" s="77"/>
      <c r="R508" s="77"/>
      <c r="S508" s="77"/>
      <c r="T508" s="38"/>
      <c r="U508" s="24"/>
      <c r="V508" t="str">
        <f t="shared" si="32"/>
        <v/>
      </c>
    </row>
    <row r="509" spans="3:22" ht="45" customHeight="1" x14ac:dyDescent="0.2">
      <c r="C509" s="23"/>
      <c r="D509" s="24"/>
      <c r="E509" s="25"/>
      <c r="F509" s="77"/>
      <c r="G509" s="75"/>
      <c r="H509" s="148" t="str">
        <f t="shared" si="33"/>
        <v/>
      </c>
      <c r="I509" s="174"/>
      <c r="J509" s="175" t="str">
        <f t="shared" si="30"/>
        <v/>
      </c>
      <c r="K509" s="76"/>
      <c r="L509" s="172"/>
      <c r="M509" s="153"/>
      <c r="N509" s="173" t="str">
        <f t="shared" si="31"/>
        <v/>
      </c>
      <c r="O509" s="152"/>
      <c r="P509" s="77"/>
      <c r="Q509" s="77"/>
      <c r="R509" s="77"/>
      <c r="S509" s="77"/>
      <c r="T509" s="31"/>
      <c r="U509" s="29"/>
      <c r="V509" t="str">
        <f t="shared" si="32"/>
        <v/>
      </c>
    </row>
    <row r="510" spans="3:22" ht="45" customHeight="1" x14ac:dyDescent="0.2">
      <c r="C510" s="23"/>
      <c r="D510" s="24"/>
      <c r="E510" s="25"/>
      <c r="F510" s="77"/>
      <c r="G510" s="75"/>
      <c r="H510" s="148" t="str">
        <f>CONCATENATE(F510,G510)</f>
        <v/>
      </c>
      <c r="I510" s="174"/>
      <c r="J510" s="175" t="str">
        <f t="shared" si="30"/>
        <v/>
      </c>
      <c r="K510" s="76"/>
      <c r="L510" s="172"/>
      <c r="M510" s="153"/>
      <c r="N510" s="173" t="str">
        <f t="shared" si="31"/>
        <v/>
      </c>
      <c r="O510" s="152"/>
      <c r="P510" s="77"/>
      <c r="Q510" s="77"/>
      <c r="R510" s="77"/>
      <c r="S510" s="77"/>
      <c r="T510" s="38"/>
      <c r="U510" s="24"/>
      <c r="V510" t="str">
        <f t="shared" si="32"/>
        <v/>
      </c>
    </row>
    <row r="511" spans="3:22" ht="20.100000000000001" customHeight="1" thickBot="1" x14ac:dyDescent="0.25">
      <c r="C511" s="41"/>
      <c r="D511" s="42"/>
      <c r="E511" s="149" t="s">
        <v>220</v>
      </c>
      <c r="F511" s="43"/>
      <c r="G511" s="44"/>
      <c r="H511" s="44"/>
      <c r="I511" s="45"/>
      <c r="J511" s="43"/>
      <c r="K511" s="43"/>
      <c r="L511" s="43"/>
      <c r="M511" s="43"/>
      <c r="N511" s="43"/>
      <c r="O511" s="43"/>
      <c r="P511" s="43"/>
      <c r="Q511" s="43"/>
      <c r="R511" s="43"/>
      <c r="S511" s="46"/>
      <c r="T511" s="47"/>
      <c r="U511" s="29"/>
    </row>
    <row r="512" spans="3:22" ht="17.100000000000001" customHeight="1" x14ac:dyDescent="0.2">
      <c r="C512" s="24"/>
      <c r="D512" s="24"/>
      <c r="E512" s="160"/>
      <c r="F512" s="29"/>
      <c r="G512" s="146"/>
      <c r="H512" s="146"/>
      <c r="I512" s="147"/>
      <c r="J512" s="29"/>
      <c r="K512" s="29"/>
      <c r="L512" s="29"/>
      <c r="M512" s="29"/>
      <c r="N512" s="29"/>
      <c r="O512" s="29"/>
      <c r="P512" s="29"/>
      <c r="Q512" s="29"/>
      <c r="R512" s="29"/>
      <c r="S512" s="30"/>
      <c r="T512" s="29"/>
      <c r="U512" s="29"/>
    </row>
    <row r="513" spans="6:26" s="48" customFormat="1" ht="20.100000000000001" hidden="1" customHeight="1" x14ac:dyDescent="0.25">
      <c r="F513" s="163" t="s">
        <v>50</v>
      </c>
      <c r="G513" s="164" t="s">
        <v>53</v>
      </c>
      <c r="H513" s="164" t="s">
        <v>54</v>
      </c>
      <c r="I513" s="164" t="s">
        <v>55</v>
      </c>
      <c r="J513" s="164" t="s">
        <v>52</v>
      </c>
      <c r="K513" s="168" t="s">
        <v>56</v>
      </c>
      <c r="L513" s="168" t="s">
        <v>57</v>
      </c>
      <c r="M513" s="168" t="s">
        <v>58</v>
      </c>
      <c r="N513" s="168" t="s">
        <v>59</v>
      </c>
      <c r="O513" s="168" t="s">
        <v>60</v>
      </c>
      <c r="P513" s="164" t="s">
        <v>61</v>
      </c>
      <c r="Q513" s="164" t="s">
        <v>62</v>
      </c>
      <c r="R513" s="164" t="s">
        <v>63</v>
      </c>
      <c r="S513" s="164" t="s">
        <v>64</v>
      </c>
      <c r="T513" s="164" t="s">
        <v>65</v>
      </c>
      <c r="U513" s="49"/>
      <c r="X513" s="49"/>
      <c r="Y513"/>
      <c r="Z513" s="49"/>
    </row>
    <row r="514" spans="6:26" hidden="1" x14ac:dyDescent="0.2">
      <c r="F514" s="29" t="s">
        <v>15</v>
      </c>
      <c r="G514" s="161" t="s">
        <v>15</v>
      </c>
      <c r="H514" s="161" t="s">
        <v>15</v>
      </c>
      <c r="I514" s="161" t="s">
        <v>15</v>
      </c>
      <c r="J514" s="161" t="s">
        <v>15</v>
      </c>
      <c r="K514" s="161" t="s">
        <v>15</v>
      </c>
      <c r="L514" s="29" t="s">
        <v>15</v>
      </c>
      <c r="M514" s="161" t="s">
        <v>15</v>
      </c>
      <c r="N514" s="161" t="s">
        <v>15</v>
      </c>
      <c r="O514" s="170" t="s">
        <v>15</v>
      </c>
      <c r="P514" s="170" t="s">
        <v>15</v>
      </c>
      <c r="Q514" s="170" t="s">
        <v>15</v>
      </c>
      <c r="R514" s="170" t="s">
        <v>15</v>
      </c>
      <c r="S514" s="170" t="s">
        <v>15</v>
      </c>
      <c r="T514" s="170" t="s">
        <v>15</v>
      </c>
      <c r="U514" s="150"/>
      <c r="X514" s="150"/>
    </row>
    <row r="515" spans="6:26" ht="13.5" hidden="1" customHeight="1" x14ac:dyDescent="0.2">
      <c r="F515" s="29" t="s">
        <v>17</v>
      </c>
      <c r="G515" s="161" t="s">
        <v>17</v>
      </c>
      <c r="H515" s="161" t="s">
        <v>17</v>
      </c>
      <c r="I515" s="161" t="s">
        <v>17</v>
      </c>
      <c r="J515" s="161" t="s">
        <v>17</v>
      </c>
      <c r="K515" s="161" t="s">
        <v>17</v>
      </c>
      <c r="L515" s="29" t="s">
        <v>17</v>
      </c>
      <c r="M515" s="161" t="s">
        <v>17</v>
      </c>
      <c r="N515" s="161" t="s">
        <v>17</v>
      </c>
      <c r="O515" s="169"/>
      <c r="P515" s="165"/>
      <c r="Q515" s="165"/>
      <c r="R515" s="165"/>
      <c r="S515" s="165"/>
      <c r="T515" s="170" t="s">
        <v>17</v>
      </c>
      <c r="U515" s="150"/>
      <c r="V515" s="150"/>
      <c r="X515" s="150"/>
    </row>
    <row r="516" spans="6:26" hidden="1" x14ac:dyDescent="0.2">
      <c r="F516" s="29" t="s">
        <v>18</v>
      </c>
      <c r="G516" s="161" t="s">
        <v>18</v>
      </c>
      <c r="H516" s="161" t="s">
        <v>18</v>
      </c>
      <c r="I516" s="161" t="s">
        <v>18</v>
      </c>
      <c r="J516" s="161" t="s">
        <v>18</v>
      </c>
      <c r="K516" s="161" t="s">
        <v>18</v>
      </c>
      <c r="L516" s="29" t="s">
        <v>18</v>
      </c>
      <c r="M516" s="161" t="s">
        <v>18</v>
      </c>
      <c r="N516" s="161" t="s">
        <v>18</v>
      </c>
      <c r="O516" s="169"/>
      <c r="P516" s="165"/>
      <c r="Q516" s="165"/>
      <c r="R516" s="165"/>
      <c r="S516" s="165"/>
      <c r="T516" s="170" t="s">
        <v>18</v>
      </c>
      <c r="U516" s="150"/>
      <c r="V516" s="150"/>
      <c r="X516" s="150"/>
    </row>
    <row r="517" spans="6:26" hidden="1" x14ac:dyDescent="0.2">
      <c r="F517" s="29" t="s">
        <v>19</v>
      </c>
      <c r="G517" s="161" t="s">
        <v>19</v>
      </c>
      <c r="H517" s="161" t="s">
        <v>19</v>
      </c>
      <c r="I517" s="161" t="s">
        <v>19</v>
      </c>
      <c r="J517" s="161" t="s">
        <v>19</v>
      </c>
      <c r="K517" s="161" t="s">
        <v>19</v>
      </c>
      <c r="L517" s="169"/>
      <c r="M517" s="161" t="s">
        <v>19</v>
      </c>
      <c r="N517" s="161" t="s">
        <v>19</v>
      </c>
      <c r="O517" s="169"/>
      <c r="P517" s="165"/>
      <c r="Q517" s="165"/>
      <c r="R517" s="165"/>
      <c r="S517" s="165"/>
      <c r="T517" s="165"/>
      <c r="U517" s="150"/>
      <c r="V517" s="150"/>
      <c r="W517" s="150"/>
      <c r="X517" s="150"/>
    </row>
    <row r="518" spans="6:26" hidden="1" x14ac:dyDescent="0.2">
      <c r="F518" s="29" t="s">
        <v>20</v>
      </c>
      <c r="G518" s="161" t="s">
        <v>20</v>
      </c>
      <c r="H518" s="161" t="s">
        <v>20</v>
      </c>
      <c r="I518" s="161" t="s">
        <v>20</v>
      </c>
      <c r="J518" s="161" t="s">
        <v>20</v>
      </c>
      <c r="K518" s="161" t="s">
        <v>20</v>
      </c>
      <c r="L518" s="169"/>
      <c r="M518" s="169"/>
      <c r="N518" s="161" t="s">
        <v>20</v>
      </c>
      <c r="O518" s="150"/>
      <c r="Q518" s="150"/>
      <c r="R518" s="150"/>
      <c r="S518" s="150"/>
      <c r="T518" s="150"/>
      <c r="U518" s="150"/>
      <c r="V518" s="150"/>
      <c r="W518" s="150"/>
      <c r="X518" s="150"/>
    </row>
    <row r="519" spans="6:26" hidden="1" x14ac:dyDescent="0.2">
      <c r="F519" s="29" t="s">
        <v>21</v>
      </c>
      <c r="G519" s="161" t="s">
        <v>21</v>
      </c>
      <c r="H519" s="165"/>
      <c r="I519" s="165"/>
      <c r="J519" s="161" t="s">
        <v>21</v>
      </c>
      <c r="K519" s="161" t="s">
        <v>21</v>
      </c>
      <c r="L519" s="169"/>
      <c r="M519" s="169"/>
      <c r="N519" s="161" t="s">
        <v>21</v>
      </c>
      <c r="O519" s="150"/>
      <c r="Q519" s="150"/>
      <c r="R519" s="150"/>
      <c r="S519" s="150"/>
      <c r="T519" s="150"/>
      <c r="U519" s="150"/>
      <c r="V519" s="150"/>
      <c r="W519" s="150"/>
      <c r="X519" s="150"/>
    </row>
    <row r="520" spans="6:26" hidden="1" x14ac:dyDescent="0.2">
      <c r="F520" s="29" t="s">
        <v>22</v>
      </c>
      <c r="G520" s="165"/>
      <c r="H520" s="165"/>
      <c r="I520" s="165"/>
      <c r="J520" s="161" t="s">
        <v>22</v>
      </c>
      <c r="K520" s="169"/>
      <c r="L520" s="169"/>
      <c r="M520" s="169"/>
      <c r="N520" s="161" t="s">
        <v>22</v>
      </c>
      <c r="O520" s="150"/>
      <c r="Q520" s="150"/>
      <c r="R520" s="150"/>
      <c r="S520" s="150"/>
      <c r="T520" s="150"/>
      <c r="U520" s="150"/>
      <c r="V520" s="150"/>
      <c r="W520" s="150"/>
      <c r="X520" s="150"/>
    </row>
    <row r="521" spans="6:26" hidden="1" x14ac:dyDescent="0.2">
      <c r="F521" s="29" t="s">
        <v>24</v>
      </c>
      <c r="G521" s="165"/>
      <c r="H521" s="165"/>
      <c r="I521" s="165"/>
      <c r="J521" s="165"/>
      <c r="K521" s="169"/>
      <c r="L521" s="169"/>
      <c r="M521" s="169"/>
      <c r="N521" s="161" t="s">
        <v>24</v>
      </c>
      <c r="O521" s="150"/>
      <c r="P521" s="150"/>
      <c r="Q521" s="150"/>
      <c r="R521" s="150"/>
      <c r="S521" s="150"/>
      <c r="T521" s="150"/>
      <c r="U521" s="150"/>
      <c r="V521" s="150"/>
      <c r="W521" s="150"/>
      <c r="X521" s="150"/>
    </row>
    <row r="522" spans="6:26" hidden="1" x14ac:dyDescent="0.2">
      <c r="F522" s="29" t="s">
        <v>25</v>
      </c>
      <c r="G522" s="165"/>
      <c r="H522" s="165"/>
      <c r="I522" s="165"/>
      <c r="J522" s="165"/>
      <c r="K522" s="169"/>
      <c r="L522" s="169"/>
      <c r="M522" s="169"/>
      <c r="N522" s="161" t="s">
        <v>25</v>
      </c>
      <c r="O522" s="150"/>
      <c r="P522" s="150"/>
      <c r="Q522" s="150"/>
      <c r="R522" s="150"/>
      <c r="S522" s="150"/>
      <c r="T522" s="150"/>
      <c r="U522" s="150"/>
      <c r="V522" s="150"/>
      <c r="W522" s="150"/>
      <c r="X522" s="150"/>
    </row>
    <row r="523" spans="6:26" hidden="1" x14ac:dyDescent="0.2">
      <c r="F523" s="29" t="s">
        <v>26</v>
      </c>
      <c r="G523" s="165"/>
      <c r="H523" s="165"/>
      <c r="I523" s="165"/>
      <c r="J523" s="165"/>
      <c r="K523" s="169"/>
      <c r="L523" s="169"/>
      <c r="M523" s="169"/>
      <c r="N523" s="161" t="s">
        <v>26</v>
      </c>
      <c r="O523" s="150"/>
      <c r="P523" s="150"/>
      <c r="Q523" s="150"/>
      <c r="R523" s="150"/>
      <c r="S523" s="150"/>
      <c r="T523" s="150"/>
      <c r="U523" s="150"/>
      <c r="V523" s="150"/>
      <c r="W523" s="150"/>
      <c r="X523" s="150"/>
    </row>
    <row r="524" spans="6:26" hidden="1" x14ac:dyDescent="0.2">
      <c r="F524" s="29" t="s">
        <v>27</v>
      </c>
      <c r="G524" s="165"/>
      <c r="H524" s="165"/>
      <c r="I524" s="150"/>
      <c r="J524" s="150"/>
      <c r="K524" s="150"/>
      <c r="L524" s="150"/>
      <c r="M524" s="150"/>
      <c r="N524" s="150"/>
      <c r="O524" s="150"/>
      <c r="P524" s="150"/>
      <c r="Q524" s="150"/>
      <c r="R524" s="150"/>
      <c r="S524" s="150"/>
      <c r="T524" s="150"/>
      <c r="U524" s="150"/>
      <c r="V524" s="150"/>
      <c r="W524" s="150"/>
      <c r="X524" s="150"/>
    </row>
    <row r="525" spans="6:26" hidden="1" x14ac:dyDescent="0.2">
      <c r="F525" s="29" t="s">
        <v>29</v>
      </c>
      <c r="G525" s="165"/>
      <c r="H525" s="165"/>
      <c r="I525" s="150"/>
      <c r="J525" s="150"/>
      <c r="K525" s="150"/>
      <c r="L525" s="150"/>
      <c r="M525" s="150"/>
      <c r="N525" s="150"/>
      <c r="O525" s="150"/>
      <c r="P525" s="150"/>
      <c r="Q525" s="150"/>
      <c r="R525" s="150"/>
      <c r="S525" s="150"/>
      <c r="T525" s="150"/>
      <c r="U525" s="150"/>
      <c r="V525" s="150"/>
      <c r="W525" s="150"/>
      <c r="X525" s="150"/>
    </row>
    <row r="526" spans="6:26" hidden="1" x14ac:dyDescent="0.2">
      <c r="F526" s="29" t="s">
        <v>30</v>
      </c>
      <c r="G526" s="165"/>
      <c r="H526" s="165"/>
      <c r="I526" s="150"/>
      <c r="J526" s="150"/>
      <c r="K526" s="150"/>
      <c r="L526" s="150"/>
      <c r="M526" s="150"/>
      <c r="N526" s="150"/>
      <c r="O526" s="150"/>
      <c r="P526" s="150"/>
      <c r="Q526" s="150"/>
      <c r="R526" s="150"/>
      <c r="S526" s="150"/>
      <c r="T526" s="150"/>
      <c r="U526" s="150"/>
      <c r="V526" s="150"/>
      <c r="W526" s="150"/>
      <c r="X526" s="150"/>
    </row>
    <row r="527" spans="6:26" hidden="1" x14ac:dyDescent="0.2">
      <c r="F527" s="29" t="s">
        <v>32</v>
      </c>
      <c r="G527" s="165"/>
      <c r="H527" s="165"/>
      <c r="I527" s="150"/>
      <c r="J527" s="150"/>
      <c r="K527" s="150"/>
      <c r="L527" s="150"/>
      <c r="M527" s="150"/>
      <c r="N527" s="150"/>
      <c r="O527" s="150"/>
      <c r="P527" s="150"/>
      <c r="Q527" s="150"/>
      <c r="R527" s="150"/>
      <c r="S527" s="150"/>
      <c r="T527" s="150"/>
      <c r="U527" s="150"/>
      <c r="V527" s="150"/>
      <c r="W527" s="150"/>
      <c r="X527" s="150"/>
    </row>
    <row r="528" spans="6:26" hidden="1" x14ac:dyDescent="0.2">
      <c r="F528" s="161" t="s">
        <v>33</v>
      </c>
      <c r="G528" s="165"/>
      <c r="H528" s="165"/>
      <c r="I528" s="150"/>
      <c r="J528" s="150"/>
      <c r="K528" s="150"/>
      <c r="L528" s="150"/>
      <c r="M528" s="150"/>
      <c r="N528" s="150"/>
      <c r="O528" s="150"/>
      <c r="P528" s="150"/>
      <c r="Q528" s="150"/>
      <c r="R528" s="150"/>
      <c r="S528" s="150"/>
      <c r="T528" s="150"/>
      <c r="U528" s="150"/>
      <c r="V528" s="150"/>
      <c r="W528" s="150"/>
      <c r="X528" s="150"/>
    </row>
    <row r="529" spans="6:24" hidden="1" x14ac:dyDescent="0.2">
      <c r="F529" s="161" t="s">
        <v>34</v>
      </c>
      <c r="G529" s="165"/>
      <c r="H529" s="165"/>
      <c r="I529" s="150"/>
      <c r="J529" s="150"/>
      <c r="K529" s="150"/>
      <c r="L529" s="150"/>
      <c r="M529" s="150"/>
      <c r="N529" s="150"/>
      <c r="O529" s="150"/>
      <c r="P529" s="150"/>
      <c r="Q529" s="150"/>
      <c r="R529" s="150"/>
      <c r="S529" s="150"/>
      <c r="T529" s="150"/>
      <c r="U529" s="150"/>
      <c r="V529" s="150"/>
      <c r="W529" s="150"/>
      <c r="X529" s="150"/>
    </row>
    <row r="530" spans="6:24" hidden="1" x14ac:dyDescent="0.2">
      <c r="F530" s="161" t="s">
        <v>36</v>
      </c>
      <c r="G530" s="165"/>
      <c r="H530" s="165"/>
      <c r="I530" s="150"/>
      <c r="J530" s="150"/>
      <c r="K530" s="150"/>
      <c r="L530" s="150"/>
      <c r="M530" s="150"/>
      <c r="N530" s="150"/>
      <c r="O530" s="150"/>
      <c r="P530" s="150"/>
      <c r="Q530" s="150"/>
      <c r="R530" s="150"/>
      <c r="S530" s="150"/>
      <c r="T530" s="150"/>
      <c r="U530" s="150"/>
      <c r="V530" s="150"/>
      <c r="W530" s="150"/>
      <c r="X530" s="150"/>
    </row>
    <row r="531" spans="6:24" hidden="1" x14ac:dyDescent="0.2">
      <c r="F531" s="161" t="s">
        <v>37</v>
      </c>
      <c r="G531" s="165"/>
      <c r="H531" s="165"/>
      <c r="I531" s="150"/>
      <c r="J531" s="150"/>
      <c r="K531" s="150"/>
      <c r="L531" s="150"/>
      <c r="M531" s="150"/>
      <c r="N531" s="150"/>
      <c r="O531" s="150"/>
      <c r="P531" s="150"/>
      <c r="Q531" s="150"/>
      <c r="R531" s="150"/>
      <c r="S531" s="150"/>
      <c r="T531" s="150"/>
      <c r="U531" s="150"/>
      <c r="V531" s="150"/>
      <c r="W531" s="150"/>
      <c r="X531" s="150"/>
    </row>
    <row r="532" spans="6:24" hidden="1" x14ac:dyDescent="0.2">
      <c r="F532" s="161" t="s">
        <v>39</v>
      </c>
      <c r="G532" s="165"/>
      <c r="H532" s="165"/>
      <c r="I532" s="150"/>
      <c r="J532" s="150"/>
      <c r="K532" s="150"/>
      <c r="L532" s="150"/>
      <c r="M532" s="150"/>
      <c r="N532" s="150"/>
      <c r="O532" s="150"/>
      <c r="P532" s="150"/>
      <c r="Q532" s="150"/>
      <c r="R532" s="150"/>
      <c r="S532" s="150"/>
      <c r="T532" s="150"/>
      <c r="U532" s="150"/>
      <c r="V532" s="150"/>
      <c r="W532" s="150"/>
      <c r="X532" s="150"/>
    </row>
    <row r="533" spans="6:24" hidden="1" x14ac:dyDescent="0.2">
      <c r="F533" s="161" t="s">
        <v>40</v>
      </c>
      <c r="G533" s="165"/>
      <c r="H533" s="165"/>
      <c r="I533" s="150"/>
      <c r="J533" s="150"/>
      <c r="K533" s="150"/>
      <c r="L533" s="150"/>
      <c r="M533" s="150"/>
      <c r="N533" s="150"/>
      <c r="O533" s="150"/>
      <c r="P533" s="150"/>
      <c r="Q533" s="150"/>
      <c r="R533" s="150"/>
      <c r="S533" s="150"/>
      <c r="T533" s="150"/>
      <c r="U533" s="150"/>
      <c r="V533" s="150"/>
      <c r="W533" s="150"/>
      <c r="X533" s="150"/>
    </row>
    <row r="534" spans="6:24" hidden="1" x14ac:dyDescent="0.2">
      <c r="F534" s="161" t="s">
        <v>41</v>
      </c>
      <c r="G534" s="165"/>
      <c r="H534" s="165"/>
      <c r="I534" s="150"/>
      <c r="J534" s="150"/>
      <c r="K534" s="150"/>
      <c r="L534" s="150"/>
      <c r="M534" s="150"/>
      <c r="N534" s="150"/>
      <c r="O534" s="150"/>
      <c r="P534" s="150"/>
      <c r="Q534" s="150"/>
      <c r="R534" s="150"/>
      <c r="S534" s="150"/>
      <c r="T534" s="150"/>
      <c r="U534" s="150"/>
      <c r="V534" s="150"/>
      <c r="W534" s="150"/>
      <c r="X534" s="150"/>
    </row>
    <row r="535" spans="6:24" hidden="1" x14ac:dyDescent="0.2">
      <c r="F535" s="161" t="s">
        <v>42</v>
      </c>
      <c r="G535" s="165"/>
      <c r="H535" s="165"/>
      <c r="I535" s="150"/>
      <c r="J535" s="150"/>
      <c r="K535" s="150"/>
      <c r="L535" s="150"/>
      <c r="M535" s="150"/>
      <c r="N535" s="150"/>
      <c r="O535" s="150"/>
      <c r="P535" s="150"/>
      <c r="Q535" s="150"/>
      <c r="R535" s="150"/>
      <c r="S535" s="150"/>
      <c r="T535" s="150"/>
      <c r="U535" s="150"/>
      <c r="V535" s="150"/>
      <c r="W535" s="150"/>
      <c r="X535" s="150"/>
    </row>
    <row r="536" spans="6:24" hidden="1" x14ac:dyDescent="0.2">
      <c r="F536" s="161" t="s">
        <v>44</v>
      </c>
      <c r="G536" s="166"/>
      <c r="H536" s="167"/>
      <c r="I536" s="150"/>
      <c r="J536" s="150"/>
      <c r="K536" s="150"/>
      <c r="L536" s="150"/>
      <c r="M536" s="150"/>
      <c r="N536" s="150"/>
      <c r="O536" s="150"/>
      <c r="P536" s="150"/>
      <c r="Q536" s="150"/>
      <c r="R536" s="150"/>
      <c r="S536" s="150"/>
      <c r="T536" s="150"/>
      <c r="U536" s="150"/>
      <c r="V536" s="150"/>
      <c r="W536" s="150"/>
      <c r="X536" s="150"/>
    </row>
    <row r="537" spans="6:24" hidden="1" x14ac:dyDescent="0.2">
      <c r="F537" s="161" t="s">
        <v>90</v>
      </c>
      <c r="G537" s="166"/>
      <c r="H537" s="167"/>
      <c r="I537" s="150"/>
      <c r="J537" s="150"/>
      <c r="K537" s="150"/>
      <c r="L537" s="150"/>
      <c r="M537" s="150"/>
      <c r="N537" s="150"/>
      <c r="O537" s="150"/>
      <c r="P537" s="150"/>
      <c r="Q537" s="150"/>
      <c r="R537" s="150"/>
      <c r="S537" s="150"/>
      <c r="T537" s="150"/>
      <c r="U537" s="150"/>
      <c r="V537" s="150"/>
      <c r="W537" s="150"/>
      <c r="X537" s="150"/>
    </row>
    <row r="538" spans="6:24" hidden="1" x14ac:dyDescent="0.2">
      <c r="F538" s="161" t="s">
        <v>91</v>
      </c>
      <c r="G538" s="166"/>
      <c r="H538" s="167"/>
      <c r="I538" s="150"/>
      <c r="J538" s="150"/>
      <c r="K538" s="150"/>
      <c r="L538" s="150"/>
      <c r="M538" s="150"/>
      <c r="N538" s="150"/>
      <c r="O538" s="150"/>
      <c r="P538" s="150"/>
      <c r="Q538" s="150"/>
      <c r="R538" s="150"/>
      <c r="S538" s="150"/>
      <c r="T538" s="150"/>
      <c r="U538" s="150"/>
      <c r="V538" s="150"/>
      <c r="W538" s="150"/>
      <c r="X538" s="150"/>
    </row>
    <row r="539" spans="6:24" hidden="1" x14ac:dyDescent="0.2">
      <c r="F539" s="161" t="s">
        <v>92</v>
      </c>
      <c r="G539" s="166"/>
      <c r="H539" s="167"/>
      <c r="I539" s="150"/>
      <c r="J539" s="150"/>
      <c r="K539" s="150"/>
      <c r="L539" s="150"/>
      <c r="M539" s="150"/>
      <c r="N539" s="150"/>
      <c r="O539" s="150"/>
      <c r="P539" s="150"/>
      <c r="Q539" s="150"/>
      <c r="R539" s="150"/>
      <c r="S539" s="150"/>
      <c r="T539" s="150"/>
      <c r="U539" s="150"/>
      <c r="V539" s="150"/>
      <c r="W539" s="150"/>
      <c r="X539" s="150"/>
    </row>
    <row r="540" spans="6:24" hidden="1" x14ac:dyDescent="0.2">
      <c r="F540" s="161" t="s">
        <v>93</v>
      </c>
      <c r="G540" s="166"/>
      <c r="H540" s="167"/>
      <c r="I540" s="150"/>
      <c r="J540" s="150"/>
      <c r="K540" s="150"/>
      <c r="L540" s="150"/>
      <c r="M540" s="150"/>
      <c r="N540" s="150"/>
      <c r="O540" s="150"/>
      <c r="P540" s="150"/>
      <c r="Q540" s="150"/>
      <c r="R540" s="150"/>
      <c r="S540" s="150"/>
      <c r="T540" s="150"/>
      <c r="U540" s="150"/>
      <c r="V540" s="150"/>
      <c r="W540" s="150"/>
      <c r="X540" s="150"/>
    </row>
    <row r="541" spans="6:24" hidden="1" x14ac:dyDescent="0.2">
      <c r="F541" s="161" t="s">
        <v>176</v>
      </c>
      <c r="G541" s="166"/>
      <c r="H541" s="167"/>
      <c r="I541" s="150"/>
      <c r="J541" s="150"/>
      <c r="K541" s="150"/>
      <c r="L541" s="150"/>
      <c r="M541" s="150" t="s">
        <v>130</v>
      </c>
      <c r="N541" s="150"/>
      <c r="O541" s="150"/>
      <c r="P541" s="150"/>
      <c r="Q541" s="150"/>
      <c r="R541" s="150"/>
      <c r="S541" s="150"/>
      <c r="T541" s="150"/>
      <c r="U541" s="150"/>
      <c r="V541" s="150"/>
      <c r="W541" s="150"/>
      <c r="X541" s="150"/>
    </row>
    <row r="542" spans="6:24" hidden="1" x14ac:dyDescent="0.2">
      <c r="F542" s="161" t="s">
        <v>178</v>
      </c>
      <c r="G542" s="166"/>
      <c r="H542" s="167"/>
      <c r="I542" s="150"/>
      <c r="J542" s="150"/>
      <c r="K542" s="150"/>
      <c r="L542" s="150"/>
      <c r="M542" s="154" t="s">
        <v>131</v>
      </c>
      <c r="N542" s="150"/>
      <c r="O542" s="150"/>
      <c r="P542" s="150"/>
      <c r="Q542" s="150"/>
      <c r="R542" s="150"/>
      <c r="S542" s="150"/>
      <c r="T542" s="150"/>
      <c r="U542" s="150"/>
      <c r="V542" s="150"/>
      <c r="W542" s="150"/>
      <c r="X542" s="150"/>
    </row>
    <row r="543" spans="6:24" hidden="1" x14ac:dyDescent="0.2">
      <c r="F543" s="161" t="s">
        <v>180</v>
      </c>
      <c r="G543" s="166"/>
      <c r="H543" s="167"/>
      <c r="I543" s="150"/>
      <c r="J543" s="150"/>
      <c r="K543" s="150"/>
      <c r="L543" s="150"/>
      <c r="M543" s="154" t="s">
        <v>132</v>
      </c>
      <c r="N543" s="150"/>
      <c r="O543" s="150"/>
      <c r="P543" s="150"/>
      <c r="Q543" s="150"/>
      <c r="R543" s="150"/>
      <c r="S543" s="150"/>
      <c r="T543" s="150"/>
      <c r="U543" s="150"/>
      <c r="V543" s="150"/>
      <c r="W543" s="150"/>
      <c r="X543" s="150"/>
    </row>
    <row r="544" spans="6:24" hidden="1" x14ac:dyDescent="0.2">
      <c r="F544" s="161" t="s">
        <v>182</v>
      </c>
      <c r="G544" s="166"/>
      <c r="H544" s="167"/>
      <c r="I544" s="150"/>
      <c r="J544" s="150"/>
      <c r="K544" s="150"/>
      <c r="L544" s="150"/>
      <c r="M544" s="154" t="s">
        <v>133</v>
      </c>
      <c r="N544" s="150"/>
      <c r="O544" s="150"/>
      <c r="P544" s="150"/>
      <c r="Q544" s="150"/>
      <c r="R544" s="150"/>
      <c r="S544" s="150"/>
      <c r="T544" s="150"/>
      <c r="U544" s="150"/>
      <c r="V544" s="150"/>
      <c r="W544" s="150"/>
      <c r="X544" s="150"/>
    </row>
    <row r="545" spans="6:24" hidden="1" x14ac:dyDescent="0.2">
      <c r="F545" s="150"/>
      <c r="G545" s="150"/>
      <c r="H545" s="150"/>
      <c r="I545" s="150"/>
      <c r="J545" s="150"/>
      <c r="K545" s="150"/>
      <c r="L545" s="150"/>
      <c r="M545" s="154" t="s">
        <v>134</v>
      </c>
      <c r="N545" s="150"/>
      <c r="O545" s="150"/>
      <c r="P545" s="150"/>
      <c r="Q545" s="150"/>
      <c r="R545" s="150"/>
      <c r="S545" s="150"/>
      <c r="T545" s="150"/>
      <c r="U545" s="150"/>
      <c r="V545" s="150"/>
      <c r="W545" s="150"/>
      <c r="X545" s="150"/>
    </row>
    <row r="546" spans="6:24" hidden="1" x14ac:dyDescent="0.2">
      <c r="P546" t="s">
        <v>137</v>
      </c>
      <c r="Q546" t="s">
        <v>137</v>
      </c>
      <c r="R546" t="s">
        <v>137</v>
      </c>
      <c r="S546" t="s">
        <v>137</v>
      </c>
    </row>
    <row r="547" spans="6:24" hidden="1" x14ac:dyDescent="0.2">
      <c r="P547" t="s">
        <v>138</v>
      </c>
      <c r="Q547" t="s">
        <v>138</v>
      </c>
      <c r="R547" t="s">
        <v>138</v>
      </c>
      <c r="S547" t="s">
        <v>138</v>
      </c>
    </row>
    <row r="548" spans="6:24" hidden="1" x14ac:dyDescent="0.2">
      <c r="P548" t="s">
        <v>139</v>
      </c>
      <c r="Q548" t="s">
        <v>139</v>
      </c>
      <c r="R548" t="s">
        <v>139</v>
      </c>
      <c r="S548" t="s">
        <v>139</v>
      </c>
    </row>
    <row r="549" spans="6:24" hidden="1" x14ac:dyDescent="0.2">
      <c r="P549" t="s">
        <v>140</v>
      </c>
      <c r="Q549" t="s">
        <v>140</v>
      </c>
      <c r="S549" t="s">
        <v>140</v>
      </c>
    </row>
    <row r="550" spans="6:24" hidden="1" x14ac:dyDescent="0.2">
      <c r="P550" t="s">
        <v>141</v>
      </c>
      <c r="Q550" t="s">
        <v>141</v>
      </c>
      <c r="S550" t="s">
        <v>141</v>
      </c>
    </row>
    <row r="551" spans="6:24" hidden="1" x14ac:dyDescent="0.2">
      <c r="P551" t="s">
        <v>142</v>
      </c>
      <c r="Q551" t="s">
        <v>142</v>
      </c>
      <c r="S551" t="s">
        <v>142</v>
      </c>
    </row>
    <row r="552" spans="6:24" hidden="1" x14ac:dyDescent="0.2">
      <c r="P552" t="s">
        <v>143</v>
      </c>
      <c r="Q552" t="s">
        <v>143</v>
      </c>
      <c r="S552" t="s">
        <v>143</v>
      </c>
    </row>
    <row r="553" spans="6:24" hidden="1" x14ac:dyDescent="0.2">
      <c r="P553" t="s">
        <v>144</v>
      </c>
      <c r="Q553" t="s">
        <v>144</v>
      </c>
      <c r="S553" t="s">
        <v>146</v>
      </c>
    </row>
    <row r="554" spans="6:24" hidden="1" x14ac:dyDescent="0.2">
      <c r="P554" t="s">
        <v>145</v>
      </c>
      <c r="Q554" t="s">
        <v>145</v>
      </c>
      <c r="S554" t="s">
        <v>152</v>
      </c>
    </row>
    <row r="555" spans="6:24" hidden="1" x14ac:dyDescent="0.2">
      <c r="P555" t="s">
        <v>146</v>
      </c>
      <c r="Q555" t="s">
        <v>152</v>
      </c>
    </row>
    <row r="556" spans="6:24" hidden="1" x14ac:dyDescent="0.2">
      <c r="P556" t="s">
        <v>147</v>
      </c>
    </row>
    <row r="557" spans="6:24" hidden="1" x14ac:dyDescent="0.2">
      <c r="P557" t="s">
        <v>152</v>
      </c>
    </row>
    <row r="558" spans="6:24" ht="13.5" customHeight="1" x14ac:dyDescent="0.2"/>
  </sheetData>
  <sheetProtection algorithmName="SHA-512" hashValue="6WW4DK7cERjRUAoUtfioIi0LS27ULrwfoMP3L1pEN6vA/xpFXsLF4+vbxZiSuaFkR3/RAg3A13AOblqZbabbQA==" saltValue="wyB4eEXgn9lwa4RS6y4r8w==" spinCount="100000" sheet="1" formatRows="0" autoFilter="0"/>
  <autoFilter ref="F21:S21" xr:uid="{00000000-0009-0000-0000-000000000000}"/>
  <mergeCells count="2">
    <mergeCell ref="J7:R10"/>
    <mergeCell ref="F15:I15"/>
  </mergeCells>
  <dataValidations count="9">
    <dataValidation allowBlank="1" showInputMessage="1" showErrorMessage="1" error="Vyberte ze seznamu" sqref="J22:J510" xr:uid="{00000000-0002-0000-0000-000000000000}"/>
    <dataValidation type="whole" allowBlank="1" showInputMessage="1" showErrorMessage="1" sqref="F15:I15" xr:uid="{00000000-0002-0000-0000-000001000000}">
      <formula1>1</formula1>
      <formula2>99999999</formula2>
    </dataValidation>
    <dataValidation type="list" allowBlank="1" showInputMessage="1" showErrorMessage="1" sqref="M22:M510" xr:uid="{78E5B151-9E2A-4B12-BB3D-7D0FFCC726C7}">
      <formula1>Procenta</formula1>
    </dataValidation>
    <dataValidation type="list" allowBlank="1" showInputMessage="1" showErrorMessage="1" sqref="P22:P510" xr:uid="{119D00D0-B1DF-4AC1-9EFB-66FADA8FCCB8}">
      <formula1>$P$546:$P$557</formula1>
    </dataValidation>
    <dataValidation type="list" allowBlank="1" showInputMessage="1" showErrorMessage="1" error="Vyberte ze seznamu" sqref="G22:G510" xr:uid="{00000000-0002-0000-0000-000002000000}">
      <formula1>$F$513:$T$513</formula1>
    </dataValidation>
    <dataValidation type="list" allowBlank="1" showInputMessage="1" showErrorMessage="1" sqref="Q22:Q510" xr:uid="{26305F41-7DE1-4654-BAFC-8A510E4DFE91}">
      <formula1>$Q$546:$Q$555</formula1>
    </dataValidation>
    <dataValidation type="list" allowBlank="1" showInputMessage="1" showErrorMessage="1" sqref="R22:R510" xr:uid="{8F62E817-A357-40A3-B35E-29824FB7498E}">
      <formula1>$R$546:$R$548</formula1>
    </dataValidation>
    <dataValidation type="list" allowBlank="1" showInputMessage="1" showErrorMessage="1" sqref="S22:S510" xr:uid="{A9270EFF-4C35-495B-B1F1-151CD47FA226}">
      <formula1>$S$546:$S$554</formula1>
    </dataValidation>
    <dataValidation type="list" allowBlank="1" showInputMessage="1" showErrorMessage="1" sqref="I22:I510" xr:uid="{452FAA86-1A41-4761-B87A-6C9B8B5A6C4B}">
      <formula1>INDIRECT(G22)</formula1>
    </dataValidation>
  </dataValidations>
  <pageMargins left="0.23622047244094491" right="0.23622047244094491" top="0.74803149606299213" bottom="0.74803149606299213" header="0.31496062992125984" footer="0.31496062992125984"/>
  <pageSetup paperSize="8" scale="10" orientation="landscape" r:id="rId1"/>
  <headerFooter>
    <oddFooter>&amp;C_x000D_&amp;1#&amp;"Calibri"&amp;11&amp;K000000 INTERNÍ</oddFooter>
  </headerFooter>
  <ignoredErrors>
    <ignoredError sqref="J22:J510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V157"/>
  <sheetViews>
    <sheetView view="pageBreakPreview" zoomScale="70" zoomScaleNormal="115" zoomScaleSheetLayoutView="115" workbookViewId="0">
      <selection activeCell="T7" sqref="T7"/>
    </sheetView>
  </sheetViews>
  <sheetFormatPr defaultColWidth="9.140625" defaultRowHeight="12.75" x14ac:dyDescent="0.2"/>
  <cols>
    <col min="1" max="7" width="1.140625" customWidth="1"/>
    <col min="8" max="8" width="3.42578125" customWidth="1"/>
    <col min="9" max="12" width="2.42578125" customWidth="1"/>
    <col min="13" max="13" width="16.5703125" customWidth="1"/>
    <col min="14" max="14" width="6.140625" customWidth="1"/>
    <col min="15" max="15" width="101.85546875" customWidth="1"/>
    <col min="16" max="16" width="29.42578125" customWidth="1"/>
    <col min="17" max="17" width="32.140625" customWidth="1"/>
    <col min="18" max="18" width="33.5703125" customWidth="1"/>
    <col min="19" max="19" width="4.7109375" customWidth="1"/>
    <col min="20" max="20" width="18.42578125" customWidth="1"/>
    <col min="21" max="21" width="4.5703125" bestFit="1" customWidth="1"/>
    <col min="22" max="28" width="18.42578125" customWidth="1"/>
  </cols>
  <sheetData>
    <row r="1" spans="1:256" ht="8.25" customHeight="1" x14ac:dyDescent="0.2"/>
    <row r="2" spans="1:256" s="84" customFormat="1" ht="5.0999999999999996" customHeight="1" thickBot="1" x14ac:dyDescent="0.25">
      <c r="A2" s="82"/>
      <c r="B2" s="8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83"/>
      <c r="BX2" s="83"/>
      <c r="BY2" s="83"/>
      <c r="BZ2" s="83"/>
      <c r="CA2" s="83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24"/>
      <c r="DX2" s="24"/>
      <c r="DY2" s="24"/>
      <c r="DZ2" s="24"/>
    </row>
    <row r="3" spans="1:256" s="84" customFormat="1" ht="0.6" customHeight="1" x14ac:dyDescent="0.2">
      <c r="A3" s="82"/>
      <c r="B3" s="8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83"/>
      <c r="BX3" s="83"/>
      <c r="BY3" s="83"/>
      <c r="BZ3" s="83"/>
      <c r="CA3" s="83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24"/>
      <c r="DX3" s="24"/>
      <c r="DY3" s="24"/>
      <c r="DZ3" s="24"/>
    </row>
    <row r="4" spans="1:256" s="92" customFormat="1" ht="0.6" customHeight="1" x14ac:dyDescent="0.2">
      <c r="A4" s="85"/>
      <c r="B4" s="85"/>
      <c r="C4" s="24"/>
      <c r="D4" s="24"/>
      <c r="E4" s="86"/>
      <c r="F4" s="87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88"/>
      <c r="BG4" s="88"/>
      <c r="BH4" s="88"/>
      <c r="BI4" s="88"/>
      <c r="BJ4" s="89"/>
      <c r="BK4" s="24"/>
      <c r="BL4" s="90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7"/>
      <c r="DR4" s="88"/>
      <c r="DS4" s="88"/>
      <c r="DT4" s="88"/>
      <c r="DU4" s="88"/>
      <c r="DV4" s="88"/>
      <c r="DW4" s="88"/>
      <c r="DX4" s="88"/>
      <c r="DY4" s="24"/>
      <c r="DZ4" s="24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</row>
    <row r="5" spans="1:256" s="84" customFormat="1" ht="0.6" customHeight="1" x14ac:dyDescent="0.2">
      <c r="A5" s="82"/>
      <c r="B5" s="82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88"/>
      <c r="BU5" s="93"/>
      <c r="BV5" s="88"/>
      <c r="BW5" s="94"/>
      <c r="BX5" s="94"/>
      <c r="BY5" s="94"/>
      <c r="BZ5" s="94"/>
      <c r="CA5" s="9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95"/>
      <c r="DG5" s="95"/>
      <c r="DH5" s="95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24"/>
      <c r="DZ5" s="24"/>
    </row>
    <row r="6" spans="1:256" s="97" customFormat="1" ht="0.6" customHeight="1" thickBot="1" x14ac:dyDescent="0.25">
      <c r="A6" s="82"/>
      <c r="B6" s="82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ht="15.95" customHeight="1" x14ac:dyDescent="0.2">
      <c r="C7" s="3"/>
      <c r="E7" s="4"/>
      <c r="F7" s="4"/>
      <c r="G7" s="5"/>
      <c r="H7" s="5"/>
      <c r="I7" s="5"/>
      <c r="J7" s="5"/>
      <c r="K7" s="5"/>
      <c r="L7" s="5"/>
      <c r="M7" s="6"/>
      <c r="N7" s="176" t="s">
        <v>14</v>
      </c>
      <c r="O7" s="177"/>
      <c r="P7" s="177"/>
      <c r="Q7" s="178"/>
      <c r="R7" s="7" t="s">
        <v>0</v>
      </c>
      <c r="S7" s="8"/>
    </row>
    <row r="8" spans="1:256" ht="15.95" customHeight="1" x14ac:dyDescent="0.2">
      <c r="C8" s="9"/>
      <c r="D8" s="10"/>
      <c r="E8" s="11"/>
      <c r="F8" s="11"/>
      <c r="G8" s="12"/>
      <c r="H8" s="12"/>
      <c r="I8" s="12"/>
      <c r="J8" s="12"/>
      <c r="K8" s="12"/>
      <c r="L8" s="12"/>
      <c r="M8" s="13"/>
      <c r="N8" s="179"/>
      <c r="O8" s="180"/>
      <c r="P8" s="180"/>
      <c r="Q8" s="181"/>
      <c r="R8" s="14" t="s">
        <v>1</v>
      </c>
      <c r="S8" s="15"/>
    </row>
    <row r="9" spans="1:256" ht="15.95" customHeight="1" x14ac:dyDescent="0.2">
      <c r="C9" s="9"/>
      <c r="D9" s="10"/>
      <c r="E9" s="10"/>
      <c r="F9" s="10"/>
      <c r="G9" s="16"/>
      <c r="H9" s="16"/>
      <c r="I9" s="16"/>
      <c r="J9" s="16"/>
      <c r="K9" s="16"/>
      <c r="L9" s="16"/>
      <c r="M9" s="13"/>
      <c r="N9" s="179"/>
      <c r="O9" s="180"/>
      <c r="P9" s="180"/>
      <c r="Q9" s="181"/>
      <c r="R9" s="14" t="s">
        <v>2</v>
      </c>
      <c r="S9" s="17"/>
    </row>
    <row r="10" spans="1:256" ht="15.95" customHeight="1" x14ac:dyDescent="0.2">
      <c r="C10" s="9"/>
      <c r="D10" s="11"/>
      <c r="E10" s="11"/>
      <c r="F10" s="11"/>
      <c r="G10" s="12"/>
      <c r="H10" s="12"/>
      <c r="I10" s="12"/>
      <c r="J10" s="12"/>
      <c r="K10" s="12"/>
      <c r="L10" s="12"/>
      <c r="M10" s="13"/>
      <c r="N10" s="179"/>
      <c r="O10" s="180"/>
      <c r="P10" s="180"/>
      <c r="Q10" s="181"/>
      <c r="R10" s="14" t="s">
        <v>3</v>
      </c>
      <c r="S10" s="18"/>
    </row>
    <row r="11" spans="1:256" ht="6.75" customHeight="1" x14ac:dyDescent="0.2">
      <c r="C11" s="1"/>
      <c r="D11" s="19"/>
      <c r="E11" s="19"/>
      <c r="F11" s="19"/>
      <c r="G11" s="20"/>
      <c r="H11" s="20"/>
      <c r="I11" s="20"/>
      <c r="J11" s="20"/>
      <c r="K11" s="20"/>
      <c r="L11" s="20"/>
      <c r="M11" s="19"/>
      <c r="N11" s="2"/>
      <c r="O11" s="2"/>
      <c r="P11" s="2"/>
      <c r="Q11" s="2"/>
      <c r="R11" s="21"/>
      <c r="S11" s="22"/>
    </row>
    <row r="12" spans="1:256" ht="8.25" customHeight="1" x14ac:dyDescent="0.2">
      <c r="C12" s="23"/>
      <c r="D12" s="24"/>
      <c r="E12" s="25"/>
      <c r="F12" s="26"/>
      <c r="G12" s="27"/>
      <c r="H12" s="27"/>
      <c r="I12" s="27"/>
      <c r="J12" s="27"/>
      <c r="K12" s="27"/>
      <c r="L12" s="27"/>
      <c r="M12" s="27"/>
      <c r="N12" s="27"/>
      <c r="O12" s="28"/>
      <c r="P12" s="28"/>
      <c r="Q12" s="29"/>
      <c r="R12" s="30"/>
      <c r="S12" s="31"/>
    </row>
    <row r="13" spans="1:256" ht="27" customHeight="1" x14ac:dyDescent="0.25">
      <c r="C13" s="23"/>
      <c r="D13" s="24"/>
      <c r="E13" s="25"/>
      <c r="F13" s="26"/>
      <c r="G13" s="27"/>
      <c r="H13" s="81" t="s">
        <v>97</v>
      </c>
      <c r="I13" s="27"/>
      <c r="J13" s="27"/>
      <c r="K13" s="27"/>
      <c r="L13" s="27"/>
      <c r="M13" s="27"/>
      <c r="N13" s="27"/>
      <c r="O13" s="28"/>
      <c r="P13" s="28"/>
      <c r="Q13" s="29"/>
      <c r="R13" s="30"/>
      <c r="S13" s="31"/>
    </row>
    <row r="14" spans="1:256" ht="7.5" customHeight="1" x14ac:dyDescent="0.2">
      <c r="C14" s="23"/>
      <c r="D14" s="24"/>
      <c r="E14" s="25"/>
      <c r="F14" s="26"/>
      <c r="G14" s="27"/>
      <c r="H14" s="27"/>
      <c r="I14" s="27"/>
      <c r="J14" s="27"/>
      <c r="K14" s="27"/>
      <c r="L14" s="27"/>
      <c r="M14" s="27"/>
      <c r="N14" s="27"/>
      <c r="O14" s="28"/>
      <c r="P14" s="28"/>
      <c r="Q14" s="29"/>
      <c r="R14" s="30"/>
      <c r="S14" s="31"/>
    </row>
    <row r="15" spans="1:256" ht="20.100000000000001" customHeight="1" x14ac:dyDescent="0.2">
      <c r="C15" s="23"/>
      <c r="D15" s="24"/>
      <c r="E15" s="32"/>
      <c r="F15" s="33"/>
      <c r="G15" s="78"/>
      <c r="H15" s="80" t="s">
        <v>95</v>
      </c>
      <c r="I15" s="78"/>
      <c r="J15" s="98"/>
      <c r="K15" s="98"/>
      <c r="L15" s="98"/>
      <c r="M15" s="99"/>
      <c r="N15" s="99"/>
      <c r="O15" s="28"/>
      <c r="P15" s="28"/>
      <c r="Q15" s="28"/>
      <c r="R15" s="35"/>
      <c r="S15" s="36"/>
    </row>
    <row r="16" spans="1:256" ht="19.5" customHeight="1" x14ac:dyDescent="0.2">
      <c r="C16" s="59"/>
      <c r="D16" s="60"/>
      <c r="E16" s="61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62"/>
      <c r="Q16" s="62"/>
      <c r="R16" s="63"/>
      <c r="S16" s="64"/>
    </row>
    <row r="17" spans="3:19" s="73" customFormat="1" ht="19.5" customHeight="1" x14ac:dyDescent="0.2">
      <c r="C17" s="67"/>
      <c r="D17" s="68"/>
      <c r="E17" s="69"/>
      <c r="F17" s="79"/>
      <c r="G17" s="79"/>
      <c r="H17" s="79" t="s">
        <v>156</v>
      </c>
      <c r="I17" s="79"/>
      <c r="J17" s="79"/>
      <c r="K17" s="79"/>
      <c r="L17" s="79"/>
      <c r="M17" s="79"/>
      <c r="N17" s="79"/>
      <c r="O17" s="79"/>
      <c r="P17" s="70"/>
      <c r="Q17" s="70"/>
      <c r="R17" s="71"/>
      <c r="S17" s="72"/>
    </row>
    <row r="18" spans="3:19" ht="19.5" customHeight="1" x14ac:dyDescent="0.2">
      <c r="C18" s="59"/>
      <c r="D18" s="60"/>
      <c r="E18" s="61"/>
      <c r="F18" s="29"/>
      <c r="G18" s="29"/>
      <c r="H18" s="29" t="s">
        <v>157</v>
      </c>
      <c r="I18" s="29"/>
      <c r="J18" s="29"/>
      <c r="K18" s="29"/>
      <c r="L18" s="29"/>
      <c r="M18" s="29"/>
      <c r="N18" s="29"/>
      <c r="O18" s="29"/>
      <c r="P18" s="62"/>
      <c r="Q18" s="62"/>
      <c r="R18" s="63"/>
      <c r="S18" s="64"/>
    </row>
    <row r="19" spans="3:19" ht="19.5" customHeight="1" x14ac:dyDescent="0.2">
      <c r="C19" s="59"/>
      <c r="D19" s="60"/>
      <c r="E19" s="61"/>
      <c r="F19" s="29"/>
      <c r="G19" s="29"/>
      <c r="H19" s="29" t="s">
        <v>158</v>
      </c>
      <c r="I19" s="29"/>
      <c r="J19" s="29"/>
      <c r="K19" s="29"/>
      <c r="L19" s="29"/>
      <c r="M19" s="29"/>
      <c r="N19" s="29"/>
      <c r="O19" s="29"/>
      <c r="P19" s="62"/>
      <c r="Q19" s="62"/>
      <c r="R19" s="63"/>
      <c r="S19" s="64"/>
    </row>
    <row r="20" spans="3:19" ht="19.5" customHeight="1" x14ac:dyDescent="0.2">
      <c r="C20" s="59"/>
      <c r="D20" s="60"/>
      <c r="E20" s="61"/>
      <c r="F20" s="29"/>
      <c r="G20" s="29"/>
      <c r="H20" s="29" t="s">
        <v>15</v>
      </c>
      <c r="I20" s="29" t="s">
        <v>16</v>
      </c>
      <c r="J20" s="29"/>
      <c r="K20" s="29"/>
      <c r="L20" s="29"/>
      <c r="M20" s="29"/>
      <c r="N20" s="29"/>
      <c r="O20" s="29"/>
      <c r="P20" s="62"/>
      <c r="Q20" s="62"/>
      <c r="R20" s="63"/>
      <c r="S20" s="64"/>
    </row>
    <row r="21" spans="3:19" ht="19.5" customHeight="1" x14ac:dyDescent="0.2">
      <c r="C21" s="59"/>
      <c r="D21" s="60"/>
      <c r="E21" s="61"/>
      <c r="F21" s="29"/>
      <c r="G21" s="29"/>
      <c r="H21" s="29" t="s">
        <v>17</v>
      </c>
      <c r="I21" s="29" t="s">
        <v>159</v>
      </c>
      <c r="J21" s="29"/>
      <c r="K21" s="29"/>
      <c r="L21" s="29"/>
      <c r="M21" s="29"/>
      <c r="N21" s="29"/>
      <c r="O21" s="29"/>
      <c r="P21" s="62"/>
      <c r="Q21" s="62"/>
      <c r="R21" s="63"/>
      <c r="S21" s="64"/>
    </row>
    <row r="22" spans="3:19" ht="19.5" customHeight="1" x14ac:dyDescent="0.2">
      <c r="C22" s="59"/>
      <c r="D22" s="60"/>
      <c r="E22" s="61"/>
      <c r="F22" s="29"/>
      <c r="G22" s="29"/>
      <c r="H22" s="29" t="s">
        <v>18</v>
      </c>
      <c r="I22" s="29" t="s">
        <v>160</v>
      </c>
      <c r="J22" s="29"/>
      <c r="K22" s="29"/>
      <c r="L22" s="29"/>
      <c r="M22" s="29"/>
      <c r="N22" s="29"/>
      <c r="O22" s="29"/>
      <c r="P22" s="62"/>
      <c r="Q22" s="62"/>
      <c r="R22" s="63"/>
      <c r="S22" s="64"/>
    </row>
    <row r="23" spans="3:19" ht="19.5" customHeight="1" x14ac:dyDescent="0.2">
      <c r="C23" s="59"/>
      <c r="D23" s="60"/>
      <c r="E23" s="61"/>
      <c r="F23" s="29"/>
      <c r="G23" s="29"/>
      <c r="H23" s="29" t="s">
        <v>19</v>
      </c>
      <c r="I23" s="29" t="s">
        <v>161</v>
      </c>
      <c r="J23" s="29"/>
      <c r="K23" s="29"/>
      <c r="L23" s="29"/>
      <c r="M23" s="29"/>
      <c r="N23" s="29"/>
      <c r="O23" s="29"/>
      <c r="P23" s="62"/>
      <c r="Q23" s="62"/>
      <c r="R23" s="63"/>
      <c r="S23" s="64"/>
    </row>
    <row r="24" spans="3:19" ht="19.5" customHeight="1" x14ac:dyDescent="0.2">
      <c r="C24" s="59"/>
      <c r="D24" s="60"/>
      <c r="E24" s="61"/>
      <c r="F24" s="29"/>
      <c r="G24" s="29"/>
      <c r="H24" s="29" t="s">
        <v>20</v>
      </c>
      <c r="I24" s="29" t="s">
        <v>162</v>
      </c>
      <c r="J24" s="29"/>
      <c r="K24" s="29"/>
      <c r="L24" s="29"/>
      <c r="M24" s="29"/>
      <c r="N24" s="29"/>
      <c r="O24" s="29"/>
      <c r="P24" s="62"/>
      <c r="Q24" s="62"/>
      <c r="R24" s="63"/>
      <c r="S24" s="64"/>
    </row>
    <row r="25" spans="3:19" ht="19.5" customHeight="1" x14ac:dyDescent="0.2">
      <c r="C25" s="59"/>
      <c r="D25" s="60"/>
      <c r="E25" s="61"/>
      <c r="F25" s="29"/>
      <c r="G25" s="29"/>
      <c r="H25" s="29" t="s">
        <v>21</v>
      </c>
      <c r="I25" s="29" t="s">
        <v>163</v>
      </c>
      <c r="J25" s="29"/>
      <c r="K25" s="29"/>
      <c r="L25" s="29"/>
      <c r="M25" s="29"/>
      <c r="N25" s="29"/>
      <c r="O25" s="29"/>
      <c r="P25" s="62"/>
      <c r="Q25" s="62"/>
      <c r="R25" s="63"/>
      <c r="S25" s="64"/>
    </row>
    <row r="26" spans="3:19" ht="19.5" customHeight="1" x14ac:dyDescent="0.2">
      <c r="C26" s="59"/>
      <c r="D26" s="60"/>
      <c r="E26" s="61"/>
      <c r="F26" s="29"/>
      <c r="G26" s="29"/>
      <c r="H26" s="29" t="s">
        <v>22</v>
      </c>
      <c r="I26" s="29" t="s">
        <v>23</v>
      </c>
      <c r="J26" s="29"/>
      <c r="K26" s="29"/>
      <c r="L26" s="29"/>
      <c r="M26" s="29"/>
      <c r="N26" s="29"/>
      <c r="O26" s="29"/>
      <c r="P26" s="62"/>
      <c r="Q26" s="62"/>
      <c r="R26" s="63"/>
      <c r="S26" s="64"/>
    </row>
    <row r="27" spans="3:19" ht="19.5" customHeight="1" x14ac:dyDescent="0.2">
      <c r="C27" s="59"/>
      <c r="D27" s="60"/>
      <c r="E27" s="61"/>
      <c r="F27" s="29"/>
      <c r="G27" s="29"/>
      <c r="H27" s="29" t="s">
        <v>24</v>
      </c>
      <c r="I27" s="29" t="s">
        <v>164</v>
      </c>
      <c r="J27" s="29"/>
      <c r="K27" s="29"/>
      <c r="L27" s="29"/>
      <c r="M27" s="29"/>
      <c r="N27" s="29"/>
      <c r="O27" s="29"/>
      <c r="P27" s="62"/>
      <c r="Q27" s="62"/>
      <c r="R27" s="63"/>
      <c r="S27" s="64"/>
    </row>
    <row r="28" spans="3:19" ht="19.5" customHeight="1" x14ac:dyDescent="0.2">
      <c r="C28" s="59"/>
      <c r="D28" s="60"/>
      <c r="E28" s="61"/>
      <c r="F28" s="29"/>
      <c r="G28" s="29"/>
      <c r="H28" s="29" t="s">
        <v>25</v>
      </c>
      <c r="I28" s="29" t="s">
        <v>165</v>
      </c>
      <c r="J28" s="29"/>
      <c r="K28" s="29"/>
      <c r="L28" s="29"/>
      <c r="M28" s="29"/>
      <c r="N28" s="29"/>
      <c r="O28" s="29"/>
      <c r="P28" s="62"/>
      <c r="Q28" s="62"/>
      <c r="R28" s="63"/>
      <c r="S28" s="64"/>
    </row>
    <row r="29" spans="3:19" ht="19.5" customHeight="1" x14ac:dyDescent="0.2">
      <c r="C29" s="59"/>
      <c r="D29" s="60"/>
      <c r="E29" s="61"/>
      <c r="F29" s="29"/>
      <c r="G29" s="29"/>
      <c r="H29" s="29" t="s">
        <v>26</v>
      </c>
      <c r="I29" s="29" t="s">
        <v>87</v>
      </c>
      <c r="J29" s="29"/>
      <c r="K29" s="29"/>
      <c r="L29" s="29"/>
      <c r="M29" s="29"/>
      <c r="N29" s="29"/>
      <c r="O29" s="29"/>
      <c r="P29" s="62"/>
      <c r="Q29" s="62"/>
      <c r="R29" s="63"/>
      <c r="S29" s="64"/>
    </row>
    <row r="30" spans="3:19" ht="19.5" customHeight="1" x14ac:dyDescent="0.2">
      <c r="C30" s="59"/>
      <c r="D30" s="60"/>
      <c r="E30" s="61"/>
      <c r="F30" s="29"/>
      <c r="G30" s="29"/>
      <c r="H30" s="29" t="s">
        <v>27</v>
      </c>
      <c r="I30" s="29" t="s">
        <v>88</v>
      </c>
      <c r="J30" s="29"/>
      <c r="K30" s="29"/>
      <c r="L30" s="29"/>
      <c r="M30" s="29"/>
      <c r="N30" s="29"/>
      <c r="O30" s="29"/>
      <c r="P30" s="62"/>
      <c r="Q30" s="62"/>
      <c r="R30" s="63"/>
      <c r="S30" s="64"/>
    </row>
    <row r="31" spans="3:19" ht="19.5" customHeight="1" x14ac:dyDescent="0.2">
      <c r="C31" s="59"/>
      <c r="D31" s="60"/>
      <c r="E31" s="61"/>
      <c r="F31" s="29"/>
      <c r="G31" s="29"/>
      <c r="H31" s="29" t="s">
        <v>29</v>
      </c>
      <c r="I31" s="29" t="s">
        <v>166</v>
      </c>
      <c r="J31" s="29"/>
      <c r="K31" s="29"/>
      <c r="L31" s="29"/>
      <c r="M31" s="29"/>
      <c r="N31" s="29"/>
      <c r="O31" s="29"/>
      <c r="P31" s="62"/>
      <c r="Q31" s="62"/>
      <c r="R31" s="63"/>
      <c r="S31" s="64"/>
    </row>
    <row r="32" spans="3:19" ht="19.5" customHeight="1" x14ac:dyDescent="0.2">
      <c r="C32" s="59"/>
      <c r="D32" s="60"/>
      <c r="E32" s="61"/>
      <c r="F32" s="29"/>
      <c r="G32" s="29"/>
      <c r="H32" s="29" t="s">
        <v>30</v>
      </c>
      <c r="I32" s="29" t="s">
        <v>167</v>
      </c>
      <c r="J32" s="29"/>
      <c r="K32" s="29"/>
      <c r="L32" s="29"/>
      <c r="M32" s="29"/>
      <c r="N32" s="29"/>
      <c r="O32" s="29"/>
      <c r="P32" s="62"/>
      <c r="Q32" s="62"/>
      <c r="R32" s="63"/>
      <c r="S32" s="64"/>
    </row>
    <row r="33" spans="3:19" ht="19.5" customHeight="1" x14ac:dyDescent="0.2">
      <c r="C33" s="59"/>
      <c r="D33" s="60"/>
      <c r="E33" s="61"/>
      <c r="F33" s="29"/>
      <c r="G33" s="29"/>
      <c r="H33" s="29" t="s">
        <v>32</v>
      </c>
      <c r="I33" s="29" t="s">
        <v>28</v>
      </c>
      <c r="J33" s="29"/>
      <c r="K33" s="29"/>
      <c r="L33" s="29"/>
      <c r="M33" s="29"/>
      <c r="N33" s="29"/>
      <c r="O33" s="29"/>
      <c r="P33" s="62"/>
      <c r="Q33" s="62"/>
      <c r="R33" s="63"/>
      <c r="S33" s="64"/>
    </row>
    <row r="34" spans="3:19" ht="19.5" customHeight="1" x14ac:dyDescent="0.2">
      <c r="C34" s="59"/>
      <c r="D34" s="60"/>
      <c r="E34" s="61"/>
      <c r="F34" s="29"/>
      <c r="G34" s="29"/>
      <c r="H34" s="161" t="s">
        <v>33</v>
      </c>
      <c r="I34" s="161" t="s">
        <v>168</v>
      </c>
      <c r="J34" s="161"/>
      <c r="K34" s="161"/>
      <c r="L34" s="161"/>
      <c r="M34" s="29"/>
      <c r="N34" s="29"/>
      <c r="O34" s="29"/>
      <c r="P34" s="62"/>
      <c r="Q34" s="62"/>
      <c r="R34" s="63"/>
      <c r="S34" s="64"/>
    </row>
    <row r="35" spans="3:19" ht="19.5" customHeight="1" x14ac:dyDescent="0.2">
      <c r="C35" s="59"/>
      <c r="D35" s="60"/>
      <c r="E35" s="61"/>
      <c r="F35" s="29"/>
      <c r="G35" s="29"/>
      <c r="H35" s="161" t="s">
        <v>34</v>
      </c>
      <c r="I35" s="161" t="s">
        <v>31</v>
      </c>
      <c r="J35" s="161"/>
      <c r="K35" s="161"/>
      <c r="L35" s="161"/>
      <c r="M35" s="29"/>
      <c r="N35" s="29"/>
      <c r="O35" s="29"/>
      <c r="P35" s="62"/>
      <c r="Q35" s="62"/>
      <c r="R35" s="63"/>
      <c r="S35" s="64"/>
    </row>
    <row r="36" spans="3:19" ht="19.5" customHeight="1" x14ac:dyDescent="0.2">
      <c r="C36" s="59"/>
      <c r="D36" s="60"/>
      <c r="E36" s="61"/>
      <c r="F36" s="29"/>
      <c r="G36" s="29"/>
      <c r="H36" s="161" t="s">
        <v>36</v>
      </c>
      <c r="I36" s="161" t="s">
        <v>169</v>
      </c>
      <c r="J36" s="161"/>
      <c r="K36" s="161"/>
      <c r="L36" s="161"/>
      <c r="M36" s="29"/>
      <c r="N36" s="29"/>
      <c r="O36" s="29"/>
      <c r="P36" s="62"/>
      <c r="Q36" s="62"/>
      <c r="R36" s="63"/>
      <c r="S36" s="64"/>
    </row>
    <row r="37" spans="3:19" ht="19.5" customHeight="1" x14ac:dyDescent="0.2">
      <c r="C37" s="59"/>
      <c r="D37" s="60"/>
      <c r="E37" s="61"/>
      <c r="F37" s="29"/>
      <c r="G37" s="29"/>
      <c r="H37" s="161" t="s">
        <v>37</v>
      </c>
      <c r="I37" s="161" t="s">
        <v>170</v>
      </c>
      <c r="J37" s="161"/>
      <c r="K37" s="161"/>
      <c r="L37" s="161"/>
      <c r="M37" s="29"/>
      <c r="N37" s="29"/>
      <c r="O37" s="29"/>
      <c r="P37" s="62"/>
      <c r="Q37" s="62"/>
      <c r="R37" s="63"/>
      <c r="S37" s="64"/>
    </row>
    <row r="38" spans="3:19" ht="19.5" customHeight="1" x14ac:dyDescent="0.2">
      <c r="C38" s="59"/>
      <c r="D38" s="60"/>
      <c r="E38" s="61"/>
      <c r="F38" s="29"/>
      <c r="G38" s="29"/>
      <c r="H38" s="161" t="s">
        <v>39</v>
      </c>
      <c r="I38" s="161" t="s">
        <v>35</v>
      </c>
      <c r="J38" s="161"/>
      <c r="K38" s="161"/>
      <c r="L38" s="161"/>
      <c r="M38" s="29"/>
      <c r="N38" s="29"/>
      <c r="O38" s="29"/>
      <c r="P38" s="62"/>
      <c r="Q38" s="62"/>
      <c r="R38" s="63"/>
      <c r="S38" s="64"/>
    </row>
    <row r="39" spans="3:19" ht="19.5" customHeight="1" x14ac:dyDescent="0.2">
      <c r="C39" s="59"/>
      <c r="D39" s="60"/>
      <c r="E39" s="61"/>
      <c r="F39" s="29"/>
      <c r="G39" s="29"/>
      <c r="H39" s="161" t="s">
        <v>40</v>
      </c>
      <c r="I39" s="161" t="s">
        <v>89</v>
      </c>
      <c r="J39" s="161"/>
      <c r="K39" s="161"/>
      <c r="L39" s="161"/>
      <c r="M39" s="29"/>
      <c r="N39" s="29"/>
      <c r="O39" s="29"/>
      <c r="P39" s="62"/>
      <c r="Q39" s="62"/>
      <c r="R39" s="63"/>
      <c r="S39" s="64"/>
    </row>
    <row r="40" spans="3:19" ht="19.5" customHeight="1" x14ac:dyDescent="0.2">
      <c r="C40" s="59"/>
      <c r="D40" s="60"/>
      <c r="E40" s="61"/>
      <c r="F40" s="29"/>
      <c r="G40" s="29"/>
      <c r="H40" s="161" t="s">
        <v>41</v>
      </c>
      <c r="I40" s="161" t="s">
        <v>38</v>
      </c>
      <c r="J40" s="161"/>
      <c r="K40" s="161"/>
      <c r="L40" s="161"/>
      <c r="M40" s="29"/>
      <c r="N40" s="29"/>
      <c r="O40" s="29"/>
      <c r="P40" s="62"/>
      <c r="Q40" s="62"/>
      <c r="R40" s="63"/>
      <c r="S40" s="64"/>
    </row>
    <row r="41" spans="3:19" ht="19.5" customHeight="1" x14ac:dyDescent="0.2">
      <c r="C41" s="59"/>
      <c r="D41" s="60"/>
      <c r="E41" s="61"/>
      <c r="F41" s="29"/>
      <c r="G41" s="29"/>
      <c r="H41" s="161" t="s">
        <v>42</v>
      </c>
      <c r="I41" s="161" t="s">
        <v>171</v>
      </c>
      <c r="J41" s="161"/>
      <c r="K41" s="161"/>
      <c r="L41" s="161"/>
      <c r="M41" s="29"/>
      <c r="N41" s="29"/>
      <c r="O41" s="29"/>
      <c r="P41" s="62"/>
      <c r="Q41" s="62"/>
      <c r="R41" s="63"/>
      <c r="S41" s="64"/>
    </row>
    <row r="42" spans="3:19" ht="19.5" customHeight="1" x14ac:dyDescent="0.2">
      <c r="C42" s="59"/>
      <c r="D42" s="60"/>
      <c r="E42" s="61"/>
      <c r="F42" s="29"/>
      <c r="G42" s="29"/>
      <c r="H42" s="161" t="s">
        <v>44</v>
      </c>
      <c r="I42" s="161" t="s">
        <v>172</v>
      </c>
      <c r="J42" s="161"/>
      <c r="K42" s="161"/>
      <c r="L42" s="161"/>
      <c r="M42" s="29"/>
      <c r="N42" s="29"/>
      <c r="O42" s="29"/>
      <c r="P42" s="62"/>
      <c r="Q42" s="62"/>
      <c r="R42" s="63"/>
      <c r="S42" s="64"/>
    </row>
    <row r="43" spans="3:19" ht="19.5" customHeight="1" x14ac:dyDescent="0.2">
      <c r="C43" s="59"/>
      <c r="D43" s="60"/>
      <c r="E43" s="61"/>
      <c r="F43" s="29"/>
      <c r="G43" s="29"/>
      <c r="H43" s="161" t="s">
        <v>90</v>
      </c>
      <c r="I43" s="161" t="s">
        <v>173</v>
      </c>
      <c r="J43" s="161"/>
      <c r="K43" s="161"/>
      <c r="L43" s="161"/>
      <c r="M43" s="29"/>
      <c r="N43" s="29"/>
      <c r="O43" s="29"/>
      <c r="P43" s="62"/>
      <c r="Q43" s="62"/>
      <c r="R43" s="63"/>
      <c r="S43" s="64"/>
    </row>
    <row r="44" spans="3:19" ht="19.5" customHeight="1" x14ac:dyDescent="0.2">
      <c r="C44" s="59"/>
      <c r="D44" s="60"/>
      <c r="E44" s="61"/>
      <c r="F44" s="29"/>
      <c r="G44" s="29"/>
      <c r="H44" s="161" t="s">
        <v>91</v>
      </c>
      <c r="I44" s="161" t="s">
        <v>174</v>
      </c>
      <c r="J44" s="161"/>
      <c r="K44" s="161"/>
      <c r="L44" s="161"/>
      <c r="M44" s="29"/>
      <c r="N44" s="29"/>
      <c r="O44" s="29"/>
      <c r="P44" s="62"/>
      <c r="Q44" s="62"/>
      <c r="R44" s="63"/>
      <c r="S44" s="64"/>
    </row>
    <row r="45" spans="3:19" ht="19.5" customHeight="1" x14ac:dyDescent="0.2">
      <c r="C45" s="59"/>
      <c r="D45" s="60"/>
      <c r="E45" s="61"/>
      <c r="F45" s="29"/>
      <c r="G45" s="29"/>
      <c r="H45" s="161" t="s">
        <v>92</v>
      </c>
      <c r="I45" s="161" t="s">
        <v>43</v>
      </c>
      <c r="J45" s="161"/>
      <c r="K45" s="161"/>
      <c r="L45" s="161"/>
      <c r="M45" s="29"/>
      <c r="N45" s="29"/>
      <c r="O45" s="29"/>
      <c r="P45" s="62"/>
      <c r="Q45" s="62"/>
      <c r="R45" s="63"/>
      <c r="S45" s="64"/>
    </row>
    <row r="46" spans="3:19" ht="19.5" customHeight="1" x14ac:dyDescent="0.2">
      <c r="C46" s="59"/>
      <c r="D46" s="60"/>
      <c r="E46" s="61"/>
      <c r="F46" s="29"/>
      <c r="G46" s="29"/>
      <c r="H46" s="161" t="s">
        <v>93</v>
      </c>
      <c r="I46" s="161" t="s">
        <v>175</v>
      </c>
      <c r="J46" s="161"/>
      <c r="K46" s="161"/>
      <c r="L46" s="161"/>
      <c r="M46" s="29"/>
      <c r="N46" s="29"/>
      <c r="O46" s="29"/>
      <c r="P46" s="62"/>
      <c r="Q46" s="62"/>
      <c r="R46" s="63"/>
      <c r="S46" s="64"/>
    </row>
    <row r="47" spans="3:19" ht="19.5" customHeight="1" x14ac:dyDescent="0.2">
      <c r="C47" s="59"/>
      <c r="D47" s="60"/>
      <c r="E47" s="61"/>
      <c r="F47" s="29"/>
      <c r="G47" s="29"/>
      <c r="H47" s="161" t="s">
        <v>176</v>
      </c>
      <c r="I47" s="161" t="s">
        <v>177</v>
      </c>
      <c r="J47" s="161"/>
      <c r="K47" s="161"/>
      <c r="L47" s="161"/>
      <c r="M47" s="29"/>
      <c r="N47" s="29"/>
      <c r="O47" s="29"/>
      <c r="P47" s="62"/>
      <c r="Q47" s="62"/>
      <c r="R47" s="63"/>
      <c r="S47" s="64"/>
    </row>
    <row r="48" spans="3:19" s="73" customFormat="1" ht="19.5" customHeight="1" x14ac:dyDescent="0.2">
      <c r="C48" s="67"/>
      <c r="D48" s="68"/>
      <c r="E48" s="69"/>
      <c r="F48" s="79"/>
      <c r="G48" s="79"/>
      <c r="H48" s="161" t="s">
        <v>178</v>
      </c>
      <c r="I48" s="161" t="s">
        <v>179</v>
      </c>
      <c r="J48" s="161"/>
      <c r="K48" s="161"/>
      <c r="L48" s="161"/>
      <c r="M48" s="29"/>
      <c r="N48" s="29"/>
      <c r="O48" s="29"/>
      <c r="P48" s="70"/>
      <c r="Q48" s="70"/>
      <c r="R48" s="71"/>
      <c r="S48" s="72"/>
    </row>
    <row r="49" spans="3:19" ht="19.5" customHeight="1" x14ac:dyDescent="0.2">
      <c r="C49" s="59"/>
      <c r="D49" s="60"/>
      <c r="E49" s="61"/>
      <c r="F49" s="29"/>
      <c r="G49" s="29"/>
      <c r="H49" s="161" t="s">
        <v>180</v>
      </c>
      <c r="I49" s="161" t="s">
        <v>181</v>
      </c>
      <c r="J49" s="161"/>
      <c r="K49" s="161"/>
      <c r="L49" s="161"/>
      <c r="M49" s="29"/>
      <c r="N49" s="29"/>
      <c r="O49" s="29"/>
      <c r="P49" s="62"/>
      <c r="Q49" s="62"/>
      <c r="R49" s="63"/>
      <c r="S49" s="64"/>
    </row>
    <row r="50" spans="3:19" ht="19.5" customHeight="1" x14ac:dyDescent="0.2">
      <c r="C50" s="59"/>
      <c r="D50" s="60"/>
      <c r="E50" s="61"/>
      <c r="F50" s="29"/>
      <c r="G50" s="29"/>
      <c r="H50" s="161" t="s">
        <v>182</v>
      </c>
      <c r="I50" s="161" t="s">
        <v>183</v>
      </c>
      <c r="J50" s="161"/>
      <c r="K50" s="161"/>
      <c r="L50" s="161"/>
      <c r="M50" s="29"/>
      <c r="N50" s="29"/>
      <c r="O50" s="29"/>
      <c r="P50" s="62"/>
      <c r="Q50" s="62"/>
      <c r="R50" s="63"/>
      <c r="S50" s="64"/>
    </row>
    <row r="51" spans="3:19" ht="19.5" customHeight="1" x14ac:dyDescent="0.2">
      <c r="C51" s="59"/>
      <c r="D51" s="60"/>
      <c r="E51" s="61"/>
      <c r="F51" s="29"/>
      <c r="G51" s="29"/>
      <c r="H51" s="161"/>
      <c r="I51" s="161"/>
      <c r="J51" s="161"/>
      <c r="K51" s="161"/>
      <c r="L51" s="161"/>
      <c r="M51" s="29"/>
      <c r="N51" s="29"/>
      <c r="O51" s="29"/>
      <c r="P51" s="62"/>
      <c r="Q51" s="62"/>
      <c r="R51" s="63"/>
      <c r="S51" s="64"/>
    </row>
    <row r="52" spans="3:19" ht="19.5" customHeight="1" x14ac:dyDescent="0.2">
      <c r="C52" s="59"/>
      <c r="D52" s="60"/>
      <c r="E52" s="61"/>
      <c r="F52" s="29"/>
      <c r="G52" s="29"/>
      <c r="H52" s="162" t="s">
        <v>66</v>
      </c>
      <c r="I52" s="162"/>
      <c r="J52" s="162"/>
      <c r="K52" s="162"/>
      <c r="L52" s="162"/>
      <c r="M52" s="79"/>
      <c r="N52" s="79"/>
      <c r="O52" s="79"/>
      <c r="P52" s="62"/>
      <c r="Q52" s="62"/>
      <c r="R52" s="63"/>
      <c r="S52" s="64"/>
    </row>
    <row r="53" spans="3:19" ht="19.5" customHeight="1" x14ac:dyDescent="0.2">
      <c r="C53" s="59"/>
      <c r="D53" s="60"/>
      <c r="E53" s="61"/>
      <c r="F53" s="29"/>
      <c r="G53" s="29"/>
      <c r="H53" s="161" t="s">
        <v>184</v>
      </c>
      <c r="I53" s="161"/>
      <c r="J53" s="161"/>
      <c r="K53" s="161"/>
      <c r="L53" s="161"/>
      <c r="M53" s="29"/>
      <c r="N53" s="29"/>
      <c r="O53" s="29"/>
      <c r="P53" s="62"/>
      <c r="Q53" s="62"/>
      <c r="R53" s="63"/>
      <c r="S53" s="64"/>
    </row>
    <row r="54" spans="3:19" ht="19.5" customHeight="1" x14ac:dyDescent="0.2">
      <c r="C54" s="59"/>
      <c r="D54" s="60"/>
      <c r="E54" s="61"/>
      <c r="F54" s="29"/>
      <c r="G54" s="29"/>
      <c r="H54" s="161" t="s">
        <v>185</v>
      </c>
      <c r="I54" s="161"/>
      <c r="J54" s="161"/>
      <c r="K54" s="161"/>
      <c r="L54" s="161"/>
      <c r="M54" s="29"/>
      <c r="N54" s="29"/>
      <c r="O54" s="29"/>
      <c r="P54" s="62"/>
      <c r="Q54" s="62"/>
      <c r="R54" s="63"/>
      <c r="S54" s="64"/>
    </row>
    <row r="55" spans="3:19" ht="19.5" customHeight="1" x14ac:dyDescent="0.2">
      <c r="C55" s="59"/>
      <c r="D55" s="60"/>
      <c r="E55" s="61"/>
      <c r="F55" s="29"/>
      <c r="G55" s="29"/>
      <c r="H55" s="161" t="s">
        <v>15</v>
      </c>
      <c r="I55" s="161" t="s">
        <v>186</v>
      </c>
      <c r="J55" s="161"/>
      <c r="K55" s="161"/>
      <c r="L55" s="161"/>
      <c r="M55" s="29"/>
      <c r="N55" s="29"/>
      <c r="O55" s="29"/>
      <c r="P55" s="62"/>
      <c r="Q55" s="62"/>
      <c r="R55" s="63"/>
      <c r="S55" s="64"/>
    </row>
    <row r="56" spans="3:19" s="73" customFormat="1" ht="19.5" customHeight="1" x14ac:dyDescent="0.2">
      <c r="C56" s="67"/>
      <c r="D56" s="68"/>
      <c r="E56" s="69"/>
      <c r="F56" s="79"/>
      <c r="G56" s="79"/>
      <c r="H56" s="161" t="s">
        <v>17</v>
      </c>
      <c r="I56" s="161" t="s">
        <v>187</v>
      </c>
      <c r="J56" s="161"/>
      <c r="K56" s="161"/>
      <c r="L56" s="161"/>
      <c r="M56" s="29"/>
      <c r="N56" s="29"/>
      <c r="O56" s="29"/>
      <c r="P56" s="70"/>
      <c r="Q56" s="70"/>
      <c r="R56" s="71"/>
      <c r="S56" s="72"/>
    </row>
    <row r="57" spans="3:19" ht="19.5" customHeight="1" x14ac:dyDescent="0.2">
      <c r="C57" s="59"/>
      <c r="D57" s="60"/>
      <c r="E57" s="61"/>
      <c r="F57" s="29"/>
      <c r="G57" s="29"/>
      <c r="H57" s="161" t="s">
        <v>18</v>
      </c>
      <c r="I57" s="161" t="s">
        <v>188</v>
      </c>
      <c r="J57" s="161"/>
      <c r="K57" s="161"/>
      <c r="L57" s="161"/>
      <c r="M57" s="29"/>
      <c r="N57" s="29"/>
      <c r="O57" s="29"/>
      <c r="P57" s="62"/>
      <c r="Q57" s="62"/>
      <c r="R57" s="63"/>
      <c r="S57" s="64"/>
    </row>
    <row r="58" spans="3:19" ht="19.5" customHeight="1" x14ac:dyDescent="0.2">
      <c r="C58" s="59"/>
      <c r="D58" s="60"/>
      <c r="E58" s="61"/>
      <c r="F58" s="29"/>
      <c r="G58" s="29"/>
      <c r="H58" s="161" t="s">
        <v>19</v>
      </c>
      <c r="I58" s="161" t="s">
        <v>189</v>
      </c>
      <c r="J58" s="161"/>
      <c r="K58" s="161"/>
      <c r="L58" s="161"/>
      <c r="M58" s="29"/>
      <c r="N58" s="29"/>
      <c r="O58" s="29"/>
      <c r="P58" s="62"/>
      <c r="Q58" s="62"/>
      <c r="R58" s="63"/>
      <c r="S58" s="64"/>
    </row>
    <row r="59" spans="3:19" ht="19.5" customHeight="1" x14ac:dyDescent="0.2">
      <c r="C59" s="59"/>
      <c r="D59" s="60"/>
      <c r="E59" s="61"/>
      <c r="F59" s="29"/>
      <c r="G59" s="29"/>
      <c r="H59" s="161" t="s">
        <v>20</v>
      </c>
      <c r="I59" s="161" t="s">
        <v>181</v>
      </c>
      <c r="J59" s="161"/>
      <c r="K59" s="161"/>
      <c r="L59" s="161"/>
      <c r="M59" s="29"/>
      <c r="N59" s="29"/>
      <c r="O59" s="29"/>
      <c r="P59" s="62"/>
      <c r="Q59" s="62"/>
      <c r="R59" s="63"/>
      <c r="S59" s="64"/>
    </row>
    <row r="60" spans="3:19" ht="19.5" customHeight="1" x14ac:dyDescent="0.2">
      <c r="C60" s="59"/>
      <c r="D60" s="60"/>
      <c r="E60" s="61"/>
      <c r="F60" s="29"/>
      <c r="G60" s="29"/>
      <c r="H60" s="161" t="s">
        <v>21</v>
      </c>
      <c r="I60" s="161" t="s">
        <v>183</v>
      </c>
      <c r="J60" s="161"/>
      <c r="K60" s="161"/>
      <c r="L60" s="161"/>
      <c r="M60" s="29"/>
      <c r="N60" s="29"/>
      <c r="O60" s="29"/>
      <c r="P60" s="62"/>
      <c r="Q60" s="62"/>
      <c r="R60" s="63"/>
      <c r="S60" s="64"/>
    </row>
    <row r="61" spans="3:19" ht="19.5" customHeight="1" x14ac:dyDescent="0.2">
      <c r="C61" s="59"/>
      <c r="D61" s="60"/>
      <c r="E61" s="61"/>
      <c r="F61" s="29"/>
      <c r="G61" s="29"/>
      <c r="H61" s="161"/>
      <c r="I61" s="161"/>
      <c r="J61" s="161"/>
      <c r="K61" s="161"/>
      <c r="L61" s="161"/>
      <c r="M61" s="29"/>
      <c r="N61" s="29"/>
      <c r="O61" s="29"/>
      <c r="P61" s="62"/>
      <c r="Q61" s="62"/>
      <c r="R61" s="63"/>
      <c r="S61" s="64"/>
    </row>
    <row r="62" spans="3:19" ht="19.5" customHeight="1" x14ac:dyDescent="0.2">
      <c r="C62" s="59"/>
      <c r="D62" s="60"/>
      <c r="E62" s="61"/>
      <c r="F62" s="29"/>
      <c r="G62" s="29"/>
      <c r="H62" s="162" t="s">
        <v>67</v>
      </c>
      <c r="I62" s="162"/>
      <c r="J62" s="162"/>
      <c r="K62" s="162"/>
      <c r="L62" s="162"/>
      <c r="M62" s="79"/>
      <c r="N62" s="79"/>
      <c r="O62" s="79"/>
      <c r="P62" s="62"/>
      <c r="Q62" s="62"/>
      <c r="R62" s="63"/>
      <c r="S62" s="64"/>
    </row>
    <row r="63" spans="3:19" ht="19.5" customHeight="1" x14ac:dyDescent="0.2">
      <c r="C63" s="59"/>
      <c r="D63" s="60"/>
      <c r="E63" s="61"/>
      <c r="F63" s="29"/>
      <c r="G63" s="29"/>
      <c r="H63" s="161" t="s">
        <v>190</v>
      </c>
      <c r="I63" s="161"/>
      <c r="J63" s="161"/>
      <c r="K63" s="161"/>
      <c r="L63" s="161"/>
      <c r="M63" s="29"/>
      <c r="N63" s="29"/>
      <c r="O63" s="29"/>
      <c r="P63" s="62"/>
      <c r="Q63" s="62"/>
      <c r="R63" s="63"/>
      <c r="S63" s="64"/>
    </row>
    <row r="64" spans="3:19" s="73" customFormat="1" ht="19.5" customHeight="1" x14ac:dyDescent="0.2">
      <c r="C64" s="67"/>
      <c r="D64" s="68"/>
      <c r="E64" s="69"/>
      <c r="F64" s="79"/>
      <c r="G64" s="79"/>
      <c r="H64" s="161" t="s">
        <v>158</v>
      </c>
      <c r="I64" s="161"/>
      <c r="J64" s="161"/>
      <c r="K64" s="161"/>
      <c r="L64" s="161"/>
      <c r="M64" s="29"/>
      <c r="N64" s="29"/>
      <c r="O64" s="29"/>
      <c r="P64" s="70"/>
      <c r="Q64" s="70"/>
      <c r="R64" s="71"/>
      <c r="S64" s="72"/>
    </row>
    <row r="65" spans="3:19" ht="19.5" customHeight="1" x14ac:dyDescent="0.2">
      <c r="C65" s="59"/>
      <c r="D65" s="60"/>
      <c r="E65" s="61"/>
      <c r="F65" s="29"/>
      <c r="G65" s="29"/>
      <c r="H65" s="161" t="s">
        <v>15</v>
      </c>
      <c r="I65" s="161" t="s">
        <v>191</v>
      </c>
      <c r="J65" s="161"/>
      <c r="K65" s="161"/>
      <c r="L65" s="161"/>
      <c r="M65" s="29"/>
      <c r="N65" s="29"/>
      <c r="O65" s="29"/>
      <c r="P65" s="62"/>
      <c r="Q65" s="62"/>
      <c r="R65" s="63"/>
      <c r="S65" s="64"/>
    </row>
    <row r="66" spans="3:19" ht="19.5" customHeight="1" x14ac:dyDescent="0.2">
      <c r="C66" s="59"/>
      <c r="D66" s="60"/>
      <c r="E66" s="61"/>
      <c r="F66" s="29"/>
      <c r="G66" s="29"/>
      <c r="H66" s="161" t="s">
        <v>17</v>
      </c>
      <c r="I66" s="161" t="s">
        <v>192</v>
      </c>
      <c r="J66" s="161"/>
      <c r="K66" s="161"/>
      <c r="L66" s="161"/>
      <c r="M66" s="29"/>
      <c r="N66" s="29"/>
      <c r="O66" s="29"/>
      <c r="P66" s="62"/>
      <c r="Q66" s="62"/>
      <c r="R66" s="63"/>
      <c r="S66" s="64"/>
    </row>
    <row r="67" spans="3:19" ht="19.5" customHeight="1" x14ac:dyDescent="0.2">
      <c r="C67" s="59"/>
      <c r="D67" s="60"/>
      <c r="E67" s="61"/>
      <c r="F67" s="29"/>
      <c r="G67" s="29"/>
      <c r="H67" s="161" t="s">
        <v>18</v>
      </c>
      <c r="I67" s="161" t="s">
        <v>193</v>
      </c>
      <c r="J67" s="161"/>
      <c r="K67" s="161"/>
      <c r="L67" s="161"/>
      <c r="M67" s="29"/>
      <c r="N67" s="29"/>
      <c r="O67" s="29"/>
      <c r="P67" s="62"/>
      <c r="Q67" s="62"/>
      <c r="R67" s="63"/>
      <c r="S67" s="64"/>
    </row>
    <row r="68" spans="3:19" ht="19.5" customHeight="1" x14ac:dyDescent="0.2">
      <c r="C68" s="59"/>
      <c r="D68" s="60"/>
      <c r="E68" s="61"/>
      <c r="F68" s="29"/>
      <c r="G68" s="29"/>
      <c r="H68" s="161" t="s">
        <v>19</v>
      </c>
      <c r="I68" s="161" t="s">
        <v>181</v>
      </c>
      <c r="J68" s="161"/>
      <c r="K68" s="161"/>
      <c r="L68" s="161"/>
      <c r="M68" s="29"/>
      <c r="N68" s="29"/>
      <c r="O68" s="29"/>
      <c r="P68" s="62"/>
      <c r="Q68" s="62"/>
      <c r="R68" s="63"/>
      <c r="S68" s="64"/>
    </row>
    <row r="69" spans="3:19" ht="19.5" customHeight="1" x14ac:dyDescent="0.2">
      <c r="C69" s="59"/>
      <c r="D69" s="60"/>
      <c r="E69" s="61"/>
      <c r="F69" s="29"/>
      <c r="G69" s="29"/>
      <c r="H69" s="161" t="s">
        <v>20</v>
      </c>
      <c r="I69" s="161" t="s">
        <v>183</v>
      </c>
      <c r="J69" s="161"/>
      <c r="K69" s="161"/>
      <c r="L69" s="161"/>
      <c r="M69" s="29"/>
      <c r="N69" s="29"/>
      <c r="O69" s="29"/>
      <c r="P69" s="62"/>
      <c r="Q69" s="62"/>
      <c r="R69" s="63"/>
      <c r="S69" s="64"/>
    </row>
    <row r="70" spans="3:19" ht="19.5" customHeight="1" x14ac:dyDescent="0.2">
      <c r="C70" s="59"/>
      <c r="D70" s="60"/>
      <c r="E70" s="61"/>
      <c r="F70" s="29"/>
      <c r="G70" s="29"/>
      <c r="H70" s="161"/>
      <c r="I70" s="161"/>
      <c r="J70" s="161"/>
      <c r="K70" s="161"/>
      <c r="L70" s="161"/>
      <c r="M70" s="29"/>
      <c r="N70" s="29"/>
      <c r="O70" s="29"/>
      <c r="P70" s="62"/>
      <c r="Q70" s="62"/>
      <c r="R70" s="63"/>
      <c r="S70" s="64"/>
    </row>
    <row r="71" spans="3:19" ht="19.5" customHeight="1" x14ac:dyDescent="0.2">
      <c r="C71" s="59"/>
      <c r="D71" s="60"/>
      <c r="E71" s="61"/>
      <c r="F71" s="29"/>
      <c r="G71" s="29"/>
      <c r="H71" s="162" t="s">
        <v>68</v>
      </c>
      <c r="I71" s="162"/>
      <c r="J71" s="162"/>
      <c r="K71" s="162"/>
      <c r="L71" s="162"/>
      <c r="M71" s="79"/>
      <c r="N71" s="79"/>
      <c r="O71" s="79"/>
      <c r="P71" s="62"/>
      <c r="Q71" s="62"/>
      <c r="R71" s="63"/>
      <c r="S71" s="64"/>
    </row>
    <row r="72" spans="3:19" s="73" customFormat="1" ht="19.5" customHeight="1" x14ac:dyDescent="0.2">
      <c r="C72" s="67"/>
      <c r="D72" s="68"/>
      <c r="E72" s="69"/>
      <c r="F72" s="79"/>
      <c r="G72" s="79"/>
      <c r="H72" s="161" t="s">
        <v>69</v>
      </c>
      <c r="I72" s="161"/>
      <c r="J72" s="161"/>
      <c r="K72" s="161"/>
      <c r="L72" s="161"/>
      <c r="M72" s="29"/>
      <c r="N72" s="29"/>
      <c r="O72" s="29"/>
      <c r="P72" s="70"/>
      <c r="Q72" s="70"/>
      <c r="R72" s="71"/>
      <c r="S72" s="72"/>
    </row>
    <row r="73" spans="3:19" ht="19.5" customHeight="1" x14ac:dyDescent="0.2">
      <c r="C73" s="59"/>
      <c r="D73" s="60"/>
      <c r="E73" s="61"/>
      <c r="F73" s="29"/>
      <c r="G73" s="29"/>
      <c r="H73" s="161" t="s">
        <v>194</v>
      </c>
      <c r="I73" s="161"/>
      <c r="J73" s="161"/>
      <c r="K73" s="161"/>
      <c r="L73" s="161"/>
      <c r="M73" s="29"/>
      <c r="N73" s="29"/>
      <c r="O73" s="29"/>
      <c r="P73" s="62"/>
      <c r="Q73" s="62"/>
      <c r="R73" s="63"/>
      <c r="S73" s="64"/>
    </row>
    <row r="74" spans="3:19" ht="19.5" customHeight="1" x14ac:dyDescent="0.2">
      <c r="C74" s="59"/>
      <c r="D74" s="60"/>
      <c r="E74" s="61"/>
      <c r="F74" s="29"/>
      <c r="G74" s="29"/>
      <c r="H74" s="161" t="s">
        <v>15</v>
      </c>
      <c r="I74" s="161" t="s">
        <v>195</v>
      </c>
      <c r="J74" s="161"/>
      <c r="K74" s="161"/>
      <c r="L74" s="161"/>
      <c r="M74" s="29"/>
      <c r="N74" s="29"/>
      <c r="O74" s="29"/>
      <c r="P74" s="62"/>
      <c r="Q74" s="62"/>
      <c r="R74" s="63"/>
      <c r="S74" s="64"/>
    </row>
    <row r="75" spans="3:19" ht="19.5" customHeight="1" x14ac:dyDescent="0.2">
      <c r="C75" s="59"/>
      <c r="D75" s="60"/>
      <c r="E75" s="61"/>
      <c r="F75" s="29"/>
      <c r="G75" s="29"/>
      <c r="H75" s="161" t="s">
        <v>17</v>
      </c>
      <c r="I75" s="161" t="s">
        <v>196</v>
      </c>
      <c r="J75" s="161"/>
      <c r="K75" s="161"/>
      <c r="L75" s="161"/>
      <c r="M75" s="29"/>
      <c r="N75" s="29"/>
      <c r="O75" s="29"/>
      <c r="P75" s="62"/>
      <c r="Q75" s="62"/>
      <c r="R75" s="63"/>
      <c r="S75" s="64"/>
    </row>
    <row r="76" spans="3:19" ht="19.5" customHeight="1" x14ac:dyDescent="0.2">
      <c r="C76" s="59"/>
      <c r="D76" s="60"/>
      <c r="E76" s="61"/>
      <c r="F76" s="29"/>
      <c r="G76" s="29"/>
      <c r="H76" s="161" t="s">
        <v>18</v>
      </c>
      <c r="I76" s="161" t="s">
        <v>86</v>
      </c>
      <c r="J76" s="161"/>
      <c r="K76" s="161"/>
      <c r="L76" s="161"/>
      <c r="M76" s="29"/>
      <c r="N76" s="29"/>
      <c r="O76" s="29"/>
      <c r="P76" s="62"/>
      <c r="Q76" s="62"/>
      <c r="R76" s="63"/>
      <c r="S76" s="64"/>
    </row>
    <row r="77" spans="3:19" ht="19.5" customHeight="1" x14ac:dyDescent="0.2">
      <c r="C77" s="59"/>
      <c r="D77" s="60"/>
      <c r="E77" s="61"/>
      <c r="F77" s="29"/>
      <c r="G77" s="29"/>
      <c r="H77" s="161" t="s">
        <v>19</v>
      </c>
      <c r="I77" s="161" t="s">
        <v>181</v>
      </c>
      <c r="J77" s="161"/>
      <c r="K77" s="161"/>
      <c r="L77" s="161"/>
      <c r="M77" s="29"/>
      <c r="N77" s="29"/>
      <c r="O77" s="29"/>
      <c r="P77" s="62"/>
      <c r="Q77" s="62"/>
      <c r="R77" s="63"/>
      <c r="S77" s="64"/>
    </row>
    <row r="78" spans="3:19" ht="19.5" customHeight="1" x14ac:dyDescent="0.2">
      <c r="C78" s="59"/>
      <c r="D78" s="60"/>
      <c r="E78" s="61"/>
      <c r="F78" s="29"/>
      <c r="G78" s="29"/>
      <c r="H78" s="161" t="s">
        <v>20</v>
      </c>
      <c r="I78" s="161" t="s">
        <v>183</v>
      </c>
      <c r="J78" s="161"/>
      <c r="K78" s="161"/>
      <c r="L78" s="161"/>
      <c r="M78" s="29"/>
      <c r="N78" s="29"/>
      <c r="O78" s="29"/>
      <c r="P78" s="62"/>
      <c r="Q78" s="62"/>
      <c r="R78" s="63"/>
      <c r="S78" s="64"/>
    </row>
    <row r="79" spans="3:19" ht="19.5" customHeight="1" x14ac:dyDescent="0.2">
      <c r="C79" s="59"/>
      <c r="D79" s="60"/>
      <c r="E79" s="61"/>
      <c r="F79" s="29"/>
      <c r="G79" s="29"/>
      <c r="H79" s="161"/>
      <c r="I79" s="161"/>
      <c r="J79" s="161"/>
      <c r="K79" s="161"/>
      <c r="L79" s="161"/>
      <c r="M79" s="29"/>
      <c r="N79" s="29"/>
      <c r="O79" s="29"/>
      <c r="P79" s="62"/>
      <c r="Q79" s="62"/>
      <c r="R79" s="63"/>
      <c r="S79" s="64"/>
    </row>
    <row r="80" spans="3:19" ht="19.5" customHeight="1" x14ac:dyDescent="0.2">
      <c r="C80" s="59"/>
      <c r="D80" s="60"/>
      <c r="E80" s="61"/>
      <c r="F80" s="29"/>
      <c r="G80" s="29"/>
      <c r="H80" s="162" t="s">
        <v>70</v>
      </c>
      <c r="I80" s="162"/>
      <c r="J80" s="162"/>
      <c r="K80" s="162"/>
      <c r="L80" s="162"/>
      <c r="M80" s="79"/>
      <c r="N80" s="79"/>
      <c r="O80" s="79"/>
      <c r="P80" s="62"/>
      <c r="Q80" s="62"/>
      <c r="R80" s="63"/>
      <c r="S80" s="64"/>
    </row>
    <row r="81" spans="3:19" s="73" customFormat="1" ht="19.5" customHeight="1" x14ac:dyDescent="0.2">
      <c r="C81" s="67"/>
      <c r="D81" s="68"/>
      <c r="E81" s="69"/>
      <c r="F81" s="79"/>
      <c r="G81" s="79"/>
      <c r="H81" s="161" t="s">
        <v>197</v>
      </c>
      <c r="I81" s="161"/>
      <c r="J81" s="161"/>
      <c r="K81" s="161"/>
      <c r="L81" s="161"/>
      <c r="M81" s="29"/>
      <c r="N81" s="29"/>
      <c r="O81" s="29"/>
      <c r="P81" s="70"/>
      <c r="Q81" s="70"/>
      <c r="R81" s="71"/>
      <c r="S81" s="72"/>
    </row>
    <row r="82" spans="3:19" ht="19.5" customHeight="1" x14ac:dyDescent="0.2">
      <c r="C82" s="59"/>
      <c r="D82" s="60"/>
      <c r="E82" s="61"/>
      <c r="F82" s="29"/>
      <c r="G82" s="29"/>
      <c r="H82" s="161" t="s">
        <v>15</v>
      </c>
      <c r="I82" s="161" t="s">
        <v>198</v>
      </c>
      <c r="J82" s="161"/>
      <c r="K82" s="161"/>
      <c r="L82" s="161"/>
      <c r="M82" s="29"/>
      <c r="N82" s="29"/>
      <c r="O82" s="29"/>
      <c r="P82" s="62"/>
      <c r="Q82" s="62"/>
      <c r="R82" s="63"/>
      <c r="S82" s="64"/>
    </row>
    <row r="83" spans="3:19" ht="19.5" customHeight="1" x14ac:dyDescent="0.2">
      <c r="C83" s="59"/>
      <c r="D83" s="60"/>
      <c r="E83" s="61"/>
      <c r="F83" s="29"/>
      <c r="G83" s="29"/>
      <c r="H83" s="161" t="s">
        <v>17</v>
      </c>
      <c r="I83" s="161" t="s">
        <v>45</v>
      </c>
      <c r="J83" s="161"/>
      <c r="K83" s="161"/>
      <c r="L83" s="161"/>
      <c r="M83" s="29"/>
      <c r="N83" s="29"/>
      <c r="O83" s="29"/>
      <c r="P83" s="62"/>
      <c r="Q83" s="62"/>
      <c r="R83" s="63"/>
      <c r="S83" s="64"/>
    </row>
    <row r="84" spans="3:19" ht="19.5" customHeight="1" x14ac:dyDescent="0.2">
      <c r="C84" s="59"/>
      <c r="D84" s="60"/>
      <c r="E84" s="61"/>
      <c r="F84" s="29"/>
      <c r="G84" s="29"/>
      <c r="H84" s="161" t="s">
        <v>18</v>
      </c>
      <c r="I84" s="161" t="s">
        <v>46</v>
      </c>
      <c r="J84" s="161"/>
      <c r="K84" s="161"/>
      <c r="L84" s="161"/>
      <c r="M84" s="29"/>
      <c r="N84" s="29"/>
      <c r="O84" s="29"/>
      <c r="P84" s="62"/>
      <c r="Q84" s="62"/>
      <c r="R84" s="63"/>
      <c r="S84" s="64"/>
    </row>
    <row r="85" spans="3:19" ht="19.5" customHeight="1" x14ac:dyDescent="0.2">
      <c r="C85" s="59"/>
      <c r="D85" s="60"/>
      <c r="E85" s="61"/>
      <c r="F85" s="29"/>
      <c r="G85" s="29"/>
      <c r="H85" s="161" t="s">
        <v>19</v>
      </c>
      <c r="I85" s="161" t="s">
        <v>85</v>
      </c>
      <c r="J85" s="161"/>
      <c r="K85" s="161"/>
      <c r="L85" s="161"/>
      <c r="M85" s="29"/>
      <c r="N85" s="29"/>
      <c r="O85" s="29"/>
      <c r="P85" s="62"/>
      <c r="Q85" s="62"/>
      <c r="R85" s="63"/>
      <c r="S85" s="64"/>
    </row>
    <row r="86" spans="3:19" ht="19.5" customHeight="1" x14ac:dyDescent="0.2">
      <c r="C86" s="59"/>
      <c r="D86" s="60"/>
      <c r="E86" s="61"/>
      <c r="F86" s="29"/>
      <c r="G86" s="29"/>
      <c r="H86" s="161" t="s">
        <v>20</v>
      </c>
      <c r="I86" s="161" t="s">
        <v>47</v>
      </c>
      <c r="J86" s="161"/>
      <c r="K86" s="161"/>
      <c r="L86" s="161"/>
      <c r="M86" s="29"/>
      <c r="N86" s="29"/>
      <c r="O86" s="29"/>
      <c r="P86" s="62"/>
      <c r="Q86" s="62"/>
      <c r="R86" s="63"/>
      <c r="S86" s="64"/>
    </row>
    <row r="87" spans="3:19" ht="19.5" customHeight="1" x14ac:dyDescent="0.2">
      <c r="C87" s="59"/>
      <c r="D87" s="60"/>
      <c r="E87" s="61"/>
      <c r="F87" s="29"/>
      <c r="G87" s="29"/>
      <c r="H87" s="161" t="s">
        <v>21</v>
      </c>
      <c r="I87" s="161" t="s">
        <v>181</v>
      </c>
      <c r="J87" s="161"/>
      <c r="K87" s="161"/>
      <c r="L87" s="161"/>
      <c r="M87" s="29"/>
      <c r="N87" s="29"/>
      <c r="O87" s="29"/>
      <c r="P87" s="62"/>
      <c r="Q87" s="62"/>
      <c r="R87" s="63"/>
      <c r="S87" s="64"/>
    </row>
    <row r="88" spans="3:19" ht="19.5" customHeight="1" x14ac:dyDescent="0.2">
      <c r="C88" s="59"/>
      <c r="D88" s="60"/>
      <c r="E88" s="61"/>
      <c r="F88" s="29"/>
      <c r="G88" s="29"/>
      <c r="H88" s="161" t="s">
        <v>22</v>
      </c>
      <c r="I88" s="161" t="s">
        <v>183</v>
      </c>
      <c r="J88" s="161"/>
      <c r="K88" s="161"/>
      <c r="L88" s="161"/>
      <c r="M88" s="29"/>
      <c r="N88" s="29"/>
      <c r="O88" s="29"/>
      <c r="P88" s="62"/>
      <c r="Q88" s="62"/>
      <c r="R88" s="63"/>
      <c r="S88" s="64"/>
    </row>
    <row r="89" spans="3:19" ht="19.5" customHeight="1" x14ac:dyDescent="0.2">
      <c r="C89" s="59"/>
      <c r="D89" s="60"/>
      <c r="E89" s="61"/>
      <c r="F89" s="29"/>
      <c r="G89" s="29"/>
      <c r="H89" s="161"/>
      <c r="I89" s="161"/>
      <c r="J89" s="161"/>
      <c r="K89" s="161"/>
      <c r="L89" s="161"/>
      <c r="M89" s="29"/>
      <c r="N89" s="29"/>
      <c r="O89" s="29"/>
      <c r="P89" s="62"/>
      <c r="Q89" s="62"/>
      <c r="R89" s="63"/>
      <c r="S89" s="64"/>
    </row>
    <row r="90" spans="3:19" s="73" customFormat="1" ht="19.5" customHeight="1" x14ac:dyDescent="0.2">
      <c r="C90" s="67"/>
      <c r="D90" s="68"/>
      <c r="E90" s="69"/>
      <c r="F90" s="79"/>
      <c r="G90" s="79"/>
      <c r="H90" s="162" t="s">
        <v>71</v>
      </c>
      <c r="I90" s="162"/>
      <c r="J90" s="162"/>
      <c r="K90" s="162"/>
      <c r="L90" s="162"/>
      <c r="M90" s="79"/>
      <c r="N90" s="79"/>
      <c r="O90" s="79"/>
      <c r="P90" s="70"/>
      <c r="Q90" s="70"/>
      <c r="R90" s="71"/>
      <c r="S90" s="72"/>
    </row>
    <row r="91" spans="3:19" ht="19.5" customHeight="1" x14ac:dyDescent="0.2">
      <c r="C91" s="59"/>
      <c r="D91" s="60"/>
      <c r="E91" s="61"/>
      <c r="F91" s="29"/>
      <c r="G91" s="29"/>
      <c r="H91" s="161" t="s">
        <v>199</v>
      </c>
      <c r="I91" s="161"/>
      <c r="J91" s="161"/>
      <c r="K91" s="161"/>
      <c r="L91" s="161"/>
      <c r="M91" s="29"/>
      <c r="N91" s="29"/>
      <c r="O91" s="29"/>
      <c r="P91" s="62"/>
      <c r="Q91" s="62"/>
      <c r="R91" s="63"/>
      <c r="S91" s="64"/>
    </row>
    <row r="92" spans="3:19" ht="19.5" customHeight="1" x14ac:dyDescent="0.2">
      <c r="C92" s="59"/>
      <c r="D92" s="60"/>
      <c r="E92" s="61"/>
      <c r="F92" s="29"/>
      <c r="G92" s="29"/>
      <c r="H92" s="161" t="s">
        <v>200</v>
      </c>
      <c r="I92" s="161"/>
      <c r="J92" s="161"/>
      <c r="K92" s="161"/>
      <c r="L92" s="161"/>
      <c r="M92" s="29"/>
      <c r="N92" s="29"/>
      <c r="O92" s="29"/>
      <c r="P92" s="62"/>
      <c r="Q92" s="62"/>
      <c r="R92" s="63"/>
      <c r="S92" s="64"/>
    </row>
    <row r="93" spans="3:19" ht="19.5" customHeight="1" x14ac:dyDescent="0.2">
      <c r="C93" s="59"/>
      <c r="D93" s="60"/>
      <c r="E93" s="61"/>
      <c r="F93" s="29"/>
      <c r="G93" s="29"/>
      <c r="H93" s="161" t="s">
        <v>15</v>
      </c>
      <c r="I93" s="161" t="s">
        <v>48</v>
      </c>
      <c r="J93" s="161"/>
      <c r="K93" s="161"/>
      <c r="L93" s="161"/>
      <c r="M93" s="29"/>
      <c r="N93" s="29"/>
      <c r="O93" s="29"/>
      <c r="P93" s="62"/>
      <c r="Q93" s="62"/>
      <c r="R93" s="63"/>
      <c r="S93" s="64"/>
    </row>
    <row r="94" spans="3:19" ht="19.5" customHeight="1" x14ac:dyDescent="0.2">
      <c r="C94" s="59"/>
      <c r="D94" s="60"/>
      <c r="E94" s="61"/>
      <c r="F94" s="29"/>
      <c r="G94" s="29"/>
      <c r="H94" s="161" t="s">
        <v>17</v>
      </c>
      <c r="I94" s="161" t="s">
        <v>201</v>
      </c>
      <c r="J94" s="161"/>
      <c r="K94" s="161"/>
      <c r="L94" s="161"/>
      <c r="M94" s="29"/>
      <c r="N94" s="29"/>
      <c r="O94" s="29"/>
      <c r="P94" s="62"/>
      <c r="Q94" s="62"/>
      <c r="R94" s="63"/>
      <c r="S94" s="64"/>
    </row>
    <row r="95" spans="3:19" s="73" customFormat="1" ht="19.5" customHeight="1" x14ac:dyDescent="0.2">
      <c r="C95" s="67"/>
      <c r="D95" s="68"/>
      <c r="E95" s="69"/>
      <c r="F95" s="79"/>
      <c r="G95" s="79"/>
      <c r="H95" s="161" t="s">
        <v>18</v>
      </c>
      <c r="I95" s="161" t="s">
        <v>202</v>
      </c>
      <c r="J95" s="161"/>
      <c r="K95" s="161"/>
      <c r="L95" s="161"/>
      <c r="M95" s="29"/>
      <c r="N95" s="29"/>
      <c r="O95" s="29"/>
      <c r="P95" s="70"/>
      <c r="Q95" s="70"/>
      <c r="R95" s="71"/>
      <c r="S95" s="72"/>
    </row>
    <row r="96" spans="3:19" ht="19.5" customHeight="1" x14ac:dyDescent="0.2">
      <c r="C96" s="59"/>
      <c r="D96" s="60"/>
      <c r="E96" s="61"/>
      <c r="F96" s="29"/>
      <c r="G96" s="29"/>
      <c r="H96" s="161" t="s">
        <v>19</v>
      </c>
      <c r="I96" s="161" t="s">
        <v>203</v>
      </c>
      <c r="J96" s="161"/>
      <c r="K96" s="161"/>
      <c r="L96" s="161"/>
      <c r="M96" s="29"/>
      <c r="N96" s="29"/>
      <c r="O96" s="29"/>
      <c r="P96" s="62"/>
      <c r="Q96" s="62"/>
      <c r="R96" s="63"/>
      <c r="S96" s="64"/>
    </row>
    <row r="97" spans="3:19" ht="19.5" customHeight="1" x14ac:dyDescent="0.2">
      <c r="C97" s="59"/>
      <c r="D97" s="60"/>
      <c r="E97" s="61"/>
      <c r="F97" s="29"/>
      <c r="G97" s="29"/>
      <c r="H97" s="161" t="s">
        <v>20</v>
      </c>
      <c r="I97" s="161" t="s">
        <v>181</v>
      </c>
      <c r="J97" s="161"/>
      <c r="K97" s="161"/>
      <c r="L97" s="161"/>
      <c r="M97" s="29"/>
      <c r="N97" s="29"/>
      <c r="O97" s="29"/>
      <c r="P97" s="62"/>
      <c r="Q97" s="62"/>
      <c r="R97" s="63"/>
      <c r="S97" s="64"/>
    </row>
    <row r="98" spans="3:19" ht="19.5" customHeight="1" x14ac:dyDescent="0.2">
      <c r="C98" s="59"/>
      <c r="D98" s="60"/>
      <c r="E98" s="61"/>
      <c r="F98" s="29"/>
      <c r="G98" s="29"/>
      <c r="H98" s="161" t="s">
        <v>21</v>
      </c>
      <c r="I98" s="161" t="s">
        <v>183</v>
      </c>
      <c r="J98" s="161"/>
      <c r="K98" s="161"/>
      <c r="L98" s="161"/>
      <c r="M98" s="29"/>
      <c r="N98" s="29"/>
      <c r="O98" s="29"/>
      <c r="P98" s="62"/>
      <c r="Q98" s="62"/>
      <c r="R98" s="63"/>
      <c r="S98" s="64"/>
    </row>
    <row r="99" spans="3:19" ht="19.5" customHeight="1" x14ac:dyDescent="0.2">
      <c r="C99" s="59"/>
      <c r="D99" s="60"/>
      <c r="E99" s="61"/>
      <c r="F99" s="29"/>
      <c r="G99" s="29"/>
      <c r="H99" s="161"/>
      <c r="I99" s="161"/>
      <c r="J99" s="161"/>
      <c r="K99" s="161"/>
      <c r="L99" s="161"/>
      <c r="M99" s="29"/>
      <c r="N99" s="29"/>
      <c r="O99" s="29"/>
      <c r="P99" s="62"/>
      <c r="Q99" s="62"/>
      <c r="R99" s="63"/>
      <c r="S99" s="64"/>
    </row>
    <row r="100" spans="3:19" ht="19.5" customHeight="1" x14ac:dyDescent="0.2">
      <c r="C100" s="59"/>
      <c r="D100" s="60"/>
      <c r="E100" s="61"/>
      <c r="F100" s="29"/>
      <c r="G100" s="29"/>
      <c r="H100" s="162" t="s">
        <v>96</v>
      </c>
      <c r="I100" s="162"/>
      <c r="J100" s="162"/>
      <c r="K100" s="162"/>
      <c r="L100" s="162"/>
      <c r="M100" s="79"/>
      <c r="N100" s="79"/>
      <c r="O100" s="79"/>
      <c r="P100" s="62"/>
      <c r="Q100" s="62"/>
      <c r="R100" s="63"/>
      <c r="S100" s="64"/>
    </row>
    <row r="101" spans="3:19" ht="19.5" customHeight="1" x14ac:dyDescent="0.2">
      <c r="C101" s="59"/>
      <c r="D101" s="60"/>
      <c r="E101" s="61"/>
      <c r="F101" s="29"/>
      <c r="G101" s="29"/>
      <c r="H101" s="161" t="s">
        <v>204</v>
      </c>
      <c r="I101" s="161"/>
      <c r="J101" s="161"/>
      <c r="K101" s="161"/>
      <c r="L101" s="161"/>
      <c r="M101" s="29"/>
      <c r="N101" s="29"/>
      <c r="O101" s="29"/>
      <c r="P101" s="62"/>
      <c r="Q101" s="62"/>
      <c r="R101" s="63"/>
      <c r="S101" s="64"/>
    </row>
    <row r="102" spans="3:19" s="73" customFormat="1" ht="19.5" customHeight="1" x14ac:dyDescent="0.2">
      <c r="C102" s="67"/>
      <c r="D102" s="68"/>
      <c r="E102" s="69"/>
      <c r="F102" s="79"/>
      <c r="G102" s="79"/>
      <c r="H102" s="29" t="s">
        <v>15</v>
      </c>
      <c r="I102" s="29" t="s">
        <v>84</v>
      </c>
      <c r="J102" s="29"/>
      <c r="K102" s="29"/>
      <c r="L102" s="29"/>
      <c r="M102" s="29"/>
      <c r="N102" s="29"/>
      <c r="O102" s="29"/>
      <c r="P102" s="70"/>
      <c r="Q102" s="70"/>
      <c r="R102" s="71"/>
      <c r="S102" s="72"/>
    </row>
    <row r="103" spans="3:19" ht="19.5" customHeight="1" x14ac:dyDescent="0.2">
      <c r="C103" s="59"/>
      <c r="D103" s="60"/>
      <c r="E103" s="61"/>
      <c r="F103" s="29"/>
      <c r="G103" s="29"/>
      <c r="H103" s="29" t="s">
        <v>17</v>
      </c>
      <c r="I103" s="29" t="s">
        <v>181</v>
      </c>
      <c r="J103" s="29"/>
      <c r="K103" s="29"/>
      <c r="L103" s="29"/>
      <c r="M103" s="29"/>
      <c r="N103" s="29"/>
      <c r="O103" s="29"/>
      <c r="P103" s="62"/>
      <c r="Q103" s="62"/>
      <c r="R103" s="63"/>
      <c r="S103" s="64"/>
    </row>
    <row r="104" spans="3:19" ht="19.5" customHeight="1" x14ac:dyDescent="0.2">
      <c r="C104" s="59"/>
      <c r="D104" s="60"/>
      <c r="E104" s="61"/>
      <c r="F104" s="29"/>
      <c r="G104" s="29"/>
      <c r="H104" s="29" t="s">
        <v>18</v>
      </c>
      <c r="I104" s="29" t="s">
        <v>183</v>
      </c>
      <c r="J104" s="29"/>
      <c r="K104" s="29"/>
      <c r="L104" s="29"/>
      <c r="M104" s="29"/>
      <c r="N104" s="29"/>
      <c r="O104" s="29"/>
      <c r="P104" s="62"/>
      <c r="Q104" s="62"/>
      <c r="R104" s="63"/>
      <c r="S104" s="64"/>
    </row>
    <row r="105" spans="3:19" ht="19.5" customHeight="1" x14ac:dyDescent="0.2">
      <c r="C105" s="59"/>
      <c r="D105" s="60"/>
      <c r="E105" s="61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62"/>
      <c r="Q105" s="62"/>
      <c r="R105" s="63"/>
      <c r="S105" s="64"/>
    </row>
    <row r="106" spans="3:19" ht="19.5" customHeight="1" x14ac:dyDescent="0.2">
      <c r="C106" s="59"/>
      <c r="D106" s="60"/>
      <c r="E106" s="61"/>
      <c r="F106" s="29"/>
      <c r="G106" s="29"/>
      <c r="H106" s="79" t="s">
        <v>72</v>
      </c>
      <c r="I106" s="79"/>
      <c r="J106" s="79"/>
      <c r="K106" s="79"/>
      <c r="L106" s="79"/>
      <c r="M106" s="79"/>
      <c r="N106" s="79"/>
      <c r="O106" s="79"/>
      <c r="P106" s="62"/>
      <c r="Q106" s="62"/>
      <c r="R106" s="63"/>
      <c r="S106" s="64"/>
    </row>
    <row r="107" spans="3:19" ht="19.5" customHeight="1" x14ac:dyDescent="0.2">
      <c r="C107" s="59"/>
      <c r="D107" s="60"/>
      <c r="E107" s="61"/>
      <c r="F107" s="29"/>
      <c r="G107" s="29"/>
      <c r="H107" s="161" t="s">
        <v>204</v>
      </c>
      <c r="I107" s="161"/>
      <c r="J107" s="161"/>
      <c r="K107" s="161"/>
      <c r="L107" s="161"/>
      <c r="M107" s="161"/>
      <c r="N107" s="29"/>
      <c r="O107" s="29"/>
      <c r="P107" s="62"/>
      <c r="Q107" s="62"/>
      <c r="R107" s="63"/>
      <c r="S107" s="64"/>
    </row>
    <row r="108" spans="3:19" ht="19.5" customHeight="1" x14ac:dyDescent="0.2">
      <c r="C108" s="59"/>
      <c r="D108" s="60"/>
      <c r="E108" s="61"/>
      <c r="F108" s="29"/>
      <c r="G108" s="29"/>
      <c r="H108" s="161" t="s">
        <v>15</v>
      </c>
      <c r="I108" s="161" t="s">
        <v>205</v>
      </c>
      <c r="J108" s="161"/>
      <c r="K108" s="161"/>
      <c r="L108" s="161"/>
      <c r="M108" s="161"/>
      <c r="N108" s="29"/>
      <c r="O108" s="29"/>
      <c r="P108" s="62"/>
      <c r="Q108" s="62"/>
      <c r="R108" s="63"/>
      <c r="S108" s="64"/>
    </row>
    <row r="109" spans="3:19" ht="19.5" customHeight="1" x14ac:dyDescent="0.2">
      <c r="C109" s="59"/>
      <c r="D109" s="60"/>
      <c r="E109" s="61"/>
      <c r="F109" s="29"/>
      <c r="G109" s="29"/>
      <c r="H109" s="161" t="s">
        <v>17</v>
      </c>
      <c r="I109" s="161" t="s">
        <v>206</v>
      </c>
      <c r="J109" s="161"/>
      <c r="K109" s="161"/>
      <c r="L109" s="161"/>
      <c r="M109" s="161"/>
      <c r="N109" s="29"/>
      <c r="O109" s="29"/>
      <c r="P109" s="62"/>
      <c r="Q109" s="62"/>
      <c r="R109" s="63"/>
      <c r="S109" s="64"/>
    </row>
    <row r="110" spans="3:19" ht="19.5" customHeight="1" x14ac:dyDescent="0.2">
      <c r="C110" s="59"/>
      <c r="D110" s="60"/>
      <c r="E110" s="61"/>
      <c r="F110" s="29"/>
      <c r="G110" s="29"/>
      <c r="H110" s="161" t="s">
        <v>18</v>
      </c>
      <c r="I110" s="161" t="s">
        <v>181</v>
      </c>
      <c r="J110" s="161"/>
      <c r="K110" s="161"/>
      <c r="L110" s="161"/>
      <c r="M110" s="161"/>
      <c r="N110" s="29"/>
      <c r="O110" s="29"/>
      <c r="P110" s="62"/>
      <c r="Q110" s="62"/>
      <c r="R110" s="63"/>
      <c r="S110" s="64"/>
    </row>
    <row r="111" spans="3:19" ht="19.5" customHeight="1" x14ac:dyDescent="0.2">
      <c r="C111" s="59"/>
      <c r="D111" s="60"/>
      <c r="E111" s="61"/>
      <c r="F111" s="29"/>
      <c r="G111" s="29"/>
      <c r="H111" s="161" t="s">
        <v>19</v>
      </c>
      <c r="I111" s="161" t="s">
        <v>183</v>
      </c>
      <c r="J111" s="161"/>
      <c r="K111" s="161"/>
      <c r="L111" s="161"/>
      <c r="M111" s="161"/>
      <c r="N111" s="29"/>
      <c r="O111" s="29"/>
      <c r="P111" s="62"/>
      <c r="Q111" s="62"/>
      <c r="R111" s="63"/>
      <c r="S111" s="64"/>
    </row>
    <row r="112" spans="3:19" ht="19.5" customHeight="1" x14ac:dyDescent="0.2">
      <c r="C112" s="59"/>
      <c r="D112" s="60"/>
      <c r="E112" s="61"/>
      <c r="F112" s="29"/>
      <c r="G112" s="29"/>
      <c r="H112" s="161"/>
      <c r="I112" s="161"/>
      <c r="J112" s="161"/>
      <c r="K112" s="161"/>
      <c r="L112" s="161"/>
      <c r="M112" s="161"/>
      <c r="N112" s="29"/>
      <c r="O112" s="29"/>
      <c r="P112" s="62"/>
      <c r="Q112" s="62"/>
      <c r="R112" s="63"/>
      <c r="S112" s="64"/>
    </row>
    <row r="113" spans="3:19" s="73" customFormat="1" ht="19.5" customHeight="1" x14ac:dyDescent="0.2">
      <c r="C113" s="67"/>
      <c r="D113" s="68"/>
      <c r="E113" s="69"/>
      <c r="F113" s="79"/>
      <c r="G113" s="79"/>
      <c r="H113" s="162" t="s">
        <v>73</v>
      </c>
      <c r="I113" s="162"/>
      <c r="J113" s="162"/>
      <c r="K113" s="162"/>
      <c r="L113" s="162"/>
      <c r="M113" s="162"/>
      <c r="N113" s="79"/>
      <c r="O113" s="79"/>
      <c r="P113" s="70"/>
      <c r="Q113" s="70"/>
      <c r="R113" s="71"/>
      <c r="S113" s="72"/>
    </row>
    <row r="114" spans="3:19" ht="19.5" customHeight="1" x14ac:dyDescent="0.2">
      <c r="C114" s="59"/>
      <c r="D114" s="60"/>
      <c r="E114" s="61"/>
      <c r="F114" s="29"/>
      <c r="G114" s="29"/>
      <c r="H114" s="161" t="s">
        <v>69</v>
      </c>
      <c r="I114" s="161"/>
      <c r="J114" s="161"/>
      <c r="K114" s="161"/>
      <c r="L114" s="161"/>
      <c r="M114" s="161"/>
      <c r="N114" s="29"/>
      <c r="O114" s="29"/>
      <c r="P114" s="62"/>
      <c r="Q114" s="62"/>
      <c r="R114" s="63"/>
      <c r="S114" s="64"/>
    </row>
    <row r="115" spans="3:19" ht="19.5" customHeight="1" x14ac:dyDescent="0.2">
      <c r="C115" s="59"/>
      <c r="D115" s="60"/>
      <c r="E115" s="61"/>
      <c r="F115" s="29"/>
      <c r="G115" s="29"/>
      <c r="H115" s="161" t="s">
        <v>194</v>
      </c>
      <c r="I115" s="161"/>
      <c r="J115" s="161"/>
      <c r="K115" s="161"/>
      <c r="L115" s="161"/>
      <c r="M115" s="161"/>
      <c r="N115" s="29"/>
      <c r="O115" s="29"/>
      <c r="P115" s="62"/>
      <c r="Q115" s="62"/>
      <c r="R115" s="63"/>
      <c r="S115" s="64"/>
    </row>
    <row r="116" spans="3:19" ht="19.5" customHeight="1" x14ac:dyDescent="0.2">
      <c r="C116" s="59"/>
      <c r="D116" s="60"/>
      <c r="E116" s="61"/>
      <c r="F116" s="29"/>
      <c r="G116" s="29"/>
      <c r="H116" s="161" t="s">
        <v>15</v>
      </c>
      <c r="I116" s="161" t="s">
        <v>207</v>
      </c>
      <c r="J116" s="161"/>
      <c r="K116" s="161"/>
      <c r="L116" s="161"/>
      <c r="M116" s="161"/>
      <c r="N116" s="29"/>
      <c r="O116" s="29"/>
      <c r="P116" s="62"/>
      <c r="Q116" s="62"/>
      <c r="R116" s="63"/>
      <c r="S116" s="64"/>
    </row>
    <row r="117" spans="3:19" s="73" customFormat="1" ht="19.5" customHeight="1" x14ac:dyDescent="0.2">
      <c r="C117" s="67"/>
      <c r="D117" s="68"/>
      <c r="E117" s="69"/>
      <c r="F117" s="79"/>
      <c r="G117" s="79"/>
      <c r="H117" s="161" t="s">
        <v>17</v>
      </c>
      <c r="I117" s="161" t="s">
        <v>208</v>
      </c>
      <c r="J117" s="161"/>
      <c r="K117" s="161"/>
      <c r="L117" s="161"/>
      <c r="M117" s="161"/>
      <c r="N117" s="29"/>
      <c r="O117" s="29"/>
      <c r="P117" s="70"/>
      <c r="Q117" s="70"/>
      <c r="R117" s="71"/>
      <c r="S117" s="72"/>
    </row>
    <row r="118" spans="3:19" ht="19.5" customHeight="1" x14ac:dyDescent="0.2">
      <c r="C118" s="59"/>
      <c r="D118" s="60"/>
      <c r="E118" s="61"/>
      <c r="F118" s="29"/>
      <c r="G118" s="29"/>
      <c r="H118" s="161" t="s">
        <v>18</v>
      </c>
      <c r="I118" s="161" t="s">
        <v>209</v>
      </c>
      <c r="J118" s="161"/>
      <c r="K118" s="161"/>
      <c r="L118" s="161"/>
      <c r="M118" s="161"/>
      <c r="N118" s="29"/>
      <c r="O118" s="29"/>
      <c r="P118" s="62"/>
      <c r="Q118" s="62"/>
      <c r="R118" s="63"/>
      <c r="S118" s="64"/>
    </row>
    <row r="119" spans="3:19" ht="19.5" customHeight="1" x14ac:dyDescent="0.2">
      <c r="C119" s="59"/>
      <c r="D119" s="60"/>
      <c r="E119" s="61"/>
      <c r="F119" s="29"/>
      <c r="G119" s="29"/>
      <c r="H119" s="161" t="s">
        <v>19</v>
      </c>
      <c r="I119" s="161" t="s">
        <v>82</v>
      </c>
      <c r="J119" s="161"/>
      <c r="K119" s="161"/>
      <c r="L119" s="161"/>
      <c r="M119" s="161"/>
      <c r="N119" s="29"/>
      <c r="O119" s="29"/>
      <c r="P119" s="62"/>
      <c r="Q119" s="62"/>
      <c r="R119" s="63"/>
      <c r="S119" s="64"/>
    </row>
    <row r="120" spans="3:19" ht="19.5" customHeight="1" x14ac:dyDescent="0.2">
      <c r="C120" s="59"/>
      <c r="D120" s="60"/>
      <c r="E120" s="61"/>
      <c r="F120" s="29"/>
      <c r="G120" s="29"/>
      <c r="H120" s="161" t="s">
        <v>20</v>
      </c>
      <c r="I120" s="161" t="s">
        <v>83</v>
      </c>
      <c r="J120" s="161"/>
      <c r="K120" s="161"/>
      <c r="L120" s="161"/>
      <c r="M120" s="161"/>
      <c r="N120" s="29"/>
      <c r="O120" s="29"/>
      <c r="P120" s="62"/>
      <c r="Q120" s="62"/>
      <c r="R120" s="63"/>
      <c r="S120" s="64"/>
    </row>
    <row r="121" spans="3:19" s="73" customFormat="1" ht="19.5" customHeight="1" x14ac:dyDescent="0.2">
      <c r="C121" s="67"/>
      <c r="D121" s="68"/>
      <c r="E121" s="69"/>
      <c r="F121" s="79"/>
      <c r="G121" s="79"/>
      <c r="H121" s="161" t="s">
        <v>21</v>
      </c>
      <c r="I121" s="161" t="s">
        <v>210</v>
      </c>
      <c r="J121" s="161"/>
      <c r="K121" s="161"/>
      <c r="L121" s="161"/>
      <c r="M121" s="161"/>
      <c r="N121" s="29"/>
      <c r="O121" s="29"/>
      <c r="P121" s="70"/>
      <c r="Q121" s="70"/>
      <c r="R121" s="71"/>
      <c r="S121" s="72"/>
    </row>
    <row r="122" spans="3:19" ht="19.5" customHeight="1" x14ac:dyDescent="0.2">
      <c r="C122" s="59"/>
      <c r="D122" s="60"/>
      <c r="E122" s="61"/>
      <c r="F122" s="29"/>
      <c r="G122" s="29"/>
      <c r="H122" s="161" t="s">
        <v>22</v>
      </c>
      <c r="I122" s="161" t="s">
        <v>211</v>
      </c>
      <c r="J122" s="161"/>
      <c r="K122" s="161"/>
      <c r="L122" s="161"/>
      <c r="M122" s="161"/>
      <c r="N122" s="29"/>
      <c r="O122" s="29"/>
      <c r="P122" s="62"/>
      <c r="Q122" s="62"/>
      <c r="R122" s="63"/>
      <c r="S122" s="64"/>
    </row>
    <row r="123" spans="3:19" ht="19.5" customHeight="1" x14ac:dyDescent="0.2">
      <c r="C123" s="59"/>
      <c r="D123" s="60"/>
      <c r="E123" s="61"/>
      <c r="F123" s="29"/>
      <c r="G123" s="29"/>
      <c r="H123" s="161" t="s">
        <v>24</v>
      </c>
      <c r="I123" s="161" t="s">
        <v>212</v>
      </c>
      <c r="J123" s="161"/>
      <c r="K123" s="161"/>
      <c r="L123" s="161"/>
      <c r="M123" s="161"/>
      <c r="N123" s="29"/>
      <c r="O123" s="29"/>
      <c r="P123" s="62"/>
      <c r="Q123" s="62"/>
      <c r="R123" s="63"/>
      <c r="S123" s="64"/>
    </row>
    <row r="124" spans="3:19" ht="19.5" customHeight="1" x14ac:dyDescent="0.2">
      <c r="C124" s="59"/>
      <c r="D124" s="60"/>
      <c r="E124" s="61"/>
      <c r="F124" s="29"/>
      <c r="G124" s="29"/>
      <c r="H124" s="161" t="s">
        <v>25</v>
      </c>
      <c r="I124" s="161" t="s">
        <v>181</v>
      </c>
      <c r="J124" s="161"/>
      <c r="K124" s="161"/>
      <c r="L124" s="161"/>
      <c r="M124" s="161"/>
      <c r="N124" s="29"/>
      <c r="O124" s="29"/>
      <c r="P124" s="62"/>
      <c r="Q124" s="62"/>
      <c r="R124" s="63"/>
      <c r="S124" s="64"/>
    </row>
    <row r="125" spans="3:19" s="73" customFormat="1" ht="19.5" customHeight="1" x14ac:dyDescent="0.2">
      <c r="C125" s="67"/>
      <c r="D125" s="68"/>
      <c r="E125" s="69"/>
      <c r="F125" s="79"/>
      <c r="G125" s="79"/>
      <c r="H125" s="161" t="s">
        <v>26</v>
      </c>
      <c r="I125" s="161" t="s">
        <v>183</v>
      </c>
      <c r="J125" s="161"/>
      <c r="K125" s="161"/>
      <c r="L125" s="161"/>
      <c r="M125" s="161"/>
      <c r="N125" s="29"/>
      <c r="O125" s="29"/>
      <c r="P125" s="70"/>
      <c r="Q125" s="70"/>
      <c r="R125" s="71"/>
      <c r="S125" s="72"/>
    </row>
    <row r="126" spans="3:19" ht="19.5" customHeight="1" x14ac:dyDescent="0.2">
      <c r="C126" s="59"/>
      <c r="D126" s="60"/>
      <c r="E126" s="61"/>
      <c r="F126" s="29"/>
      <c r="G126" s="29"/>
      <c r="H126" s="161"/>
      <c r="I126" s="161"/>
      <c r="J126" s="161"/>
      <c r="K126" s="161"/>
      <c r="L126" s="161"/>
      <c r="M126" s="161"/>
      <c r="N126" s="29"/>
      <c r="O126" s="29"/>
      <c r="P126" s="62"/>
      <c r="Q126" s="62"/>
      <c r="R126" s="63"/>
      <c r="S126" s="64"/>
    </row>
    <row r="127" spans="3:19" ht="19.5" customHeight="1" x14ac:dyDescent="0.2">
      <c r="C127" s="59"/>
      <c r="D127" s="60"/>
      <c r="E127" s="61"/>
      <c r="F127" s="29"/>
      <c r="G127" s="29"/>
      <c r="H127" s="162" t="s">
        <v>213</v>
      </c>
      <c r="I127" s="162"/>
      <c r="J127" s="162"/>
      <c r="K127" s="162"/>
      <c r="L127" s="162"/>
      <c r="M127" s="162"/>
      <c r="N127" s="79"/>
      <c r="O127" s="79"/>
      <c r="P127" s="62"/>
      <c r="Q127" s="62"/>
      <c r="R127" s="63"/>
      <c r="S127" s="64"/>
    </row>
    <row r="128" spans="3:19" ht="19.5" customHeight="1" x14ac:dyDescent="0.2">
      <c r="C128" s="59"/>
      <c r="D128" s="60"/>
      <c r="E128" s="61"/>
      <c r="F128" s="29"/>
      <c r="G128" s="29"/>
      <c r="H128" s="29" t="s">
        <v>74</v>
      </c>
      <c r="I128" s="29"/>
      <c r="J128" s="29"/>
      <c r="K128" s="29"/>
      <c r="L128" s="29"/>
      <c r="M128" s="29"/>
      <c r="N128" s="29"/>
      <c r="O128" s="29"/>
      <c r="P128" s="62"/>
      <c r="Q128" s="62"/>
      <c r="R128" s="63"/>
      <c r="S128" s="64"/>
    </row>
    <row r="129" spans="3:19" s="73" customFormat="1" ht="19.5" customHeight="1" x14ac:dyDescent="0.2">
      <c r="C129" s="67"/>
      <c r="D129" s="68"/>
      <c r="E129" s="69"/>
      <c r="F129" s="79"/>
      <c r="G129" s="79"/>
      <c r="H129" s="29" t="s">
        <v>15</v>
      </c>
      <c r="I129" s="29" t="s">
        <v>51</v>
      </c>
      <c r="J129" s="29"/>
      <c r="K129" s="29"/>
      <c r="L129" s="29"/>
      <c r="M129" s="29"/>
      <c r="N129" s="29"/>
      <c r="O129" s="29"/>
      <c r="P129" s="70"/>
      <c r="Q129" s="70"/>
      <c r="R129" s="71"/>
      <c r="S129" s="72"/>
    </row>
    <row r="130" spans="3:19" ht="19.5" customHeight="1" x14ac:dyDescent="0.2">
      <c r="C130" s="59"/>
      <c r="D130" s="60"/>
      <c r="E130" s="61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62"/>
      <c r="Q130" s="62"/>
      <c r="R130" s="63"/>
      <c r="S130" s="64"/>
    </row>
    <row r="131" spans="3:19" ht="19.5" customHeight="1" x14ac:dyDescent="0.2">
      <c r="C131" s="59"/>
      <c r="D131" s="60"/>
      <c r="E131" s="61"/>
      <c r="F131" s="29"/>
      <c r="G131" s="29"/>
      <c r="H131" s="79" t="s">
        <v>75</v>
      </c>
      <c r="I131" s="79"/>
      <c r="J131" s="79"/>
      <c r="K131" s="79"/>
      <c r="L131" s="79"/>
      <c r="M131" s="79"/>
      <c r="N131" s="79"/>
      <c r="O131" s="79"/>
      <c r="P131" s="62"/>
      <c r="Q131" s="62"/>
      <c r="R131" s="63"/>
      <c r="S131" s="64"/>
    </row>
    <row r="132" spans="3:19" ht="19.5" customHeight="1" x14ac:dyDescent="0.2">
      <c r="C132" s="59"/>
      <c r="D132" s="60"/>
      <c r="E132" s="61"/>
      <c r="F132" s="29"/>
      <c r="G132" s="29"/>
      <c r="H132" s="29" t="s">
        <v>74</v>
      </c>
      <c r="I132" s="29"/>
      <c r="J132" s="29"/>
      <c r="K132" s="29"/>
      <c r="L132" s="29"/>
      <c r="M132" s="29"/>
      <c r="N132" s="29"/>
      <c r="O132" s="29"/>
      <c r="P132" s="62"/>
      <c r="Q132" s="62"/>
      <c r="R132" s="63"/>
      <c r="S132" s="64"/>
    </row>
    <row r="133" spans="3:19" ht="19.5" customHeight="1" x14ac:dyDescent="0.2">
      <c r="C133" s="59"/>
      <c r="D133" s="60"/>
      <c r="E133" s="61"/>
      <c r="F133" s="29"/>
      <c r="G133" s="29"/>
      <c r="H133" s="29" t="s">
        <v>15</v>
      </c>
      <c r="I133" s="29" t="s">
        <v>214</v>
      </c>
      <c r="J133" s="29"/>
      <c r="K133" s="29"/>
      <c r="L133" s="29"/>
      <c r="M133" s="29"/>
      <c r="N133" s="29"/>
      <c r="O133" s="29"/>
      <c r="P133" s="62"/>
      <c r="Q133" s="62"/>
      <c r="R133" s="63"/>
      <c r="S133" s="64"/>
    </row>
    <row r="134" spans="3:19" s="73" customFormat="1" ht="19.5" customHeight="1" x14ac:dyDescent="0.2">
      <c r="C134" s="67"/>
      <c r="D134" s="68"/>
      <c r="E134" s="69"/>
      <c r="F134" s="79"/>
      <c r="G134" s="79"/>
      <c r="H134" s="29"/>
      <c r="I134" s="29"/>
      <c r="J134" s="29"/>
      <c r="K134" s="29"/>
      <c r="L134" s="29"/>
      <c r="M134" s="29"/>
      <c r="N134" s="29"/>
      <c r="O134" s="29"/>
      <c r="P134" s="70"/>
      <c r="Q134" s="70"/>
      <c r="R134" s="71"/>
      <c r="S134" s="72"/>
    </row>
    <row r="135" spans="3:19" ht="19.5" customHeight="1" x14ac:dyDescent="0.2">
      <c r="C135" s="59"/>
      <c r="D135" s="60"/>
      <c r="E135" s="61"/>
      <c r="F135" s="29"/>
      <c r="G135" s="29"/>
      <c r="H135" s="79" t="s">
        <v>76</v>
      </c>
      <c r="I135" s="79"/>
      <c r="J135" s="79"/>
      <c r="K135" s="79"/>
      <c r="L135" s="79"/>
      <c r="M135" s="79"/>
      <c r="N135" s="79"/>
      <c r="O135" s="79"/>
      <c r="P135" s="62"/>
      <c r="Q135" s="62"/>
      <c r="R135" s="63"/>
      <c r="S135" s="64"/>
    </row>
    <row r="136" spans="3:19" ht="19.5" customHeight="1" x14ac:dyDescent="0.2">
      <c r="C136" s="59"/>
      <c r="D136" s="60"/>
      <c r="E136" s="61"/>
      <c r="F136" s="29"/>
      <c r="G136" s="29"/>
      <c r="H136" s="29" t="s">
        <v>74</v>
      </c>
      <c r="I136" s="29"/>
      <c r="J136" s="29"/>
      <c r="K136" s="29"/>
      <c r="L136" s="29"/>
      <c r="M136" s="29"/>
      <c r="N136" s="29"/>
      <c r="O136" s="29"/>
      <c r="P136" s="62"/>
      <c r="Q136" s="62"/>
      <c r="R136" s="63"/>
      <c r="S136" s="64"/>
    </row>
    <row r="137" spans="3:19" ht="19.5" customHeight="1" x14ac:dyDescent="0.2">
      <c r="C137" s="59"/>
      <c r="D137" s="60"/>
      <c r="E137" s="61"/>
      <c r="F137" s="29"/>
      <c r="G137" s="29"/>
      <c r="H137" s="29" t="s">
        <v>15</v>
      </c>
      <c r="I137" s="29" t="s">
        <v>214</v>
      </c>
      <c r="J137" s="29"/>
      <c r="K137" s="29"/>
      <c r="L137" s="29"/>
      <c r="M137" s="29"/>
      <c r="N137" s="29"/>
      <c r="O137" s="29"/>
      <c r="P137" s="62"/>
      <c r="Q137" s="62"/>
      <c r="R137" s="63"/>
      <c r="S137" s="64"/>
    </row>
    <row r="138" spans="3:19" ht="19.5" customHeight="1" x14ac:dyDescent="0.2">
      <c r="C138" s="59"/>
      <c r="D138" s="60"/>
      <c r="E138" s="61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62"/>
      <c r="Q138" s="62"/>
      <c r="R138" s="63"/>
      <c r="S138" s="64"/>
    </row>
    <row r="139" spans="3:19" ht="19.5" customHeight="1" x14ac:dyDescent="0.2">
      <c r="C139" s="59"/>
      <c r="D139" s="60"/>
      <c r="E139" s="61"/>
      <c r="F139" s="29"/>
      <c r="G139" s="29"/>
      <c r="H139" s="79" t="s">
        <v>77</v>
      </c>
      <c r="I139" s="79"/>
      <c r="J139" s="79"/>
      <c r="K139" s="79"/>
      <c r="L139" s="79"/>
      <c r="M139" s="79"/>
      <c r="N139" s="79"/>
      <c r="O139" s="79"/>
      <c r="P139" s="62"/>
      <c r="Q139" s="62"/>
      <c r="R139" s="63"/>
      <c r="S139" s="64"/>
    </row>
    <row r="140" spans="3:19" ht="19.5" customHeight="1" x14ac:dyDescent="0.2">
      <c r="C140" s="59"/>
      <c r="D140" s="60"/>
      <c r="E140" s="61"/>
      <c r="F140" s="29"/>
      <c r="G140" s="29"/>
      <c r="H140" s="29" t="s">
        <v>74</v>
      </c>
      <c r="I140" s="29"/>
      <c r="J140" s="29"/>
      <c r="K140" s="29"/>
      <c r="L140" s="29"/>
      <c r="M140" s="29"/>
      <c r="N140" s="29"/>
      <c r="O140" s="29"/>
      <c r="P140" s="62"/>
      <c r="Q140" s="62"/>
      <c r="R140" s="63"/>
      <c r="S140" s="64"/>
    </row>
    <row r="141" spans="3:19" ht="19.5" customHeight="1" x14ac:dyDescent="0.2">
      <c r="C141" s="59"/>
      <c r="D141" s="60"/>
      <c r="E141" s="61"/>
      <c r="F141" s="29"/>
      <c r="G141" s="29"/>
      <c r="H141" s="29" t="s">
        <v>15</v>
      </c>
      <c r="I141" s="29" t="s">
        <v>215</v>
      </c>
      <c r="J141" s="29"/>
      <c r="K141" s="29"/>
      <c r="L141" s="29"/>
      <c r="M141" s="29"/>
      <c r="N141" s="29"/>
      <c r="O141" s="29"/>
      <c r="P141" s="62"/>
      <c r="Q141" s="62"/>
      <c r="R141" s="63"/>
      <c r="S141" s="64"/>
    </row>
    <row r="142" spans="3:19" ht="19.5" customHeight="1" x14ac:dyDescent="0.2">
      <c r="C142" s="59"/>
      <c r="D142" s="60"/>
      <c r="E142" s="61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62"/>
      <c r="Q142" s="62"/>
      <c r="R142" s="63"/>
      <c r="S142" s="64"/>
    </row>
    <row r="143" spans="3:19" ht="19.5" customHeight="1" x14ac:dyDescent="0.2">
      <c r="C143" s="59"/>
      <c r="D143" s="60"/>
      <c r="E143" s="61"/>
      <c r="F143" s="29"/>
      <c r="G143" s="29"/>
      <c r="H143" s="79" t="s">
        <v>78</v>
      </c>
      <c r="I143" s="79"/>
      <c r="J143" s="79"/>
      <c r="K143" s="79"/>
      <c r="L143" s="79"/>
      <c r="M143" s="79"/>
      <c r="N143" s="79"/>
      <c r="O143" s="79"/>
      <c r="P143" s="62"/>
      <c r="Q143" s="62"/>
      <c r="R143" s="63"/>
      <c r="S143" s="64"/>
    </row>
    <row r="144" spans="3:19" ht="19.5" customHeight="1" x14ac:dyDescent="0.2">
      <c r="C144" s="59"/>
      <c r="D144" s="60"/>
      <c r="E144" s="61"/>
      <c r="F144" s="29"/>
      <c r="G144" s="29"/>
      <c r="H144" s="29" t="s">
        <v>74</v>
      </c>
      <c r="I144" s="29"/>
      <c r="J144" s="29"/>
      <c r="K144" s="29"/>
      <c r="L144" s="29"/>
      <c r="M144" s="29"/>
      <c r="N144" s="29"/>
      <c r="O144" s="29"/>
      <c r="P144" s="62"/>
      <c r="Q144" s="62"/>
      <c r="R144" s="63"/>
      <c r="S144" s="64"/>
    </row>
    <row r="145" spans="1:256" ht="19.5" customHeight="1" x14ac:dyDescent="0.2">
      <c r="C145" s="59"/>
      <c r="D145" s="60"/>
      <c r="E145" s="61"/>
      <c r="F145" s="29"/>
      <c r="G145" s="29"/>
      <c r="H145" s="29" t="s">
        <v>79</v>
      </c>
      <c r="I145" s="29"/>
      <c r="J145" s="29"/>
      <c r="K145" s="29"/>
      <c r="L145" s="29"/>
      <c r="M145" s="29"/>
      <c r="N145" s="29"/>
      <c r="O145" s="29"/>
      <c r="P145" s="62"/>
      <c r="Q145" s="62"/>
      <c r="R145" s="63"/>
      <c r="S145" s="64"/>
    </row>
    <row r="146" spans="1:256" ht="19.5" customHeight="1" x14ac:dyDescent="0.2">
      <c r="C146" s="59"/>
      <c r="D146" s="60"/>
      <c r="E146" s="61"/>
      <c r="F146" s="29"/>
      <c r="G146" s="29"/>
      <c r="H146" s="29" t="s">
        <v>15</v>
      </c>
      <c r="I146" s="29" t="s">
        <v>216</v>
      </c>
      <c r="J146" s="29"/>
      <c r="K146" s="29"/>
      <c r="L146" s="29"/>
      <c r="M146" s="29"/>
      <c r="N146" s="29"/>
      <c r="O146" s="29"/>
      <c r="P146" s="62"/>
      <c r="Q146" s="62"/>
      <c r="R146" s="63"/>
      <c r="S146" s="64"/>
    </row>
    <row r="147" spans="1:256" ht="19.5" customHeight="1" x14ac:dyDescent="0.2">
      <c r="C147" s="59"/>
      <c r="D147" s="60"/>
      <c r="E147" s="61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62"/>
      <c r="Q147" s="62"/>
      <c r="R147" s="63"/>
      <c r="S147" s="64"/>
    </row>
    <row r="148" spans="1:256" ht="19.5" customHeight="1" x14ac:dyDescent="0.2">
      <c r="C148" s="59"/>
      <c r="D148" s="60"/>
      <c r="E148" s="61"/>
      <c r="F148" s="29"/>
      <c r="G148" s="29"/>
      <c r="H148" s="79" t="s">
        <v>80</v>
      </c>
      <c r="I148" s="79"/>
      <c r="J148" s="79"/>
      <c r="K148" s="79"/>
      <c r="L148" s="79"/>
      <c r="M148" s="79"/>
      <c r="N148" s="79"/>
      <c r="O148" s="79"/>
      <c r="P148" s="62"/>
      <c r="Q148" s="62"/>
      <c r="R148" s="63"/>
      <c r="S148" s="64"/>
    </row>
    <row r="149" spans="1:256" ht="19.5" customHeight="1" x14ac:dyDescent="0.2">
      <c r="C149" s="59"/>
      <c r="D149" s="60"/>
      <c r="E149" s="61"/>
      <c r="F149" s="29"/>
      <c r="G149" s="29"/>
      <c r="H149" s="29" t="s">
        <v>74</v>
      </c>
      <c r="I149" s="29"/>
      <c r="J149" s="29"/>
      <c r="K149" s="29"/>
      <c r="L149" s="29"/>
      <c r="M149" s="29"/>
      <c r="N149" s="29"/>
      <c r="O149" s="29"/>
      <c r="P149" s="62"/>
      <c r="Q149" s="62"/>
      <c r="R149" s="63"/>
      <c r="S149" s="64"/>
    </row>
    <row r="150" spans="1:256" ht="19.5" customHeight="1" x14ac:dyDescent="0.2">
      <c r="C150" s="59"/>
      <c r="D150" s="60"/>
      <c r="E150" s="61"/>
      <c r="F150" s="29"/>
      <c r="G150" s="29"/>
      <c r="H150" s="29" t="s">
        <v>15</v>
      </c>
      <c r="I150" s="29" t="s">
        <v>217</v>
      </c>
      <c r="J150" s="29"/>
      <c r="K150" s="29"/>
      <c r="L150" s="29"/>
      <c r="M150" s="29"/>
      <c r="N150" s="29"/>
      <c r="O150" s="29"/>
      <c r="P150" s="62"/>
      <c r="Q150" s="62"/>
      <c r="R150" s="63"/>
      <c r="S150" s="64"/>
    </row>
    <row r="151" spans="1:256" ht="19.5" customHeight="1" x14ac:dyDescent="0.2">
      <c r="C151" s="59"/>
      <c r="D151" s="60"/>
      <c r="E151" s="61"/>
      <c r="F151" s="29"/>
      <c r="G151" s="29"/>
      <c r="H151" s="29" t="s">
        <v>17</v>
      </c>
      <c r="I151" s="29" t="s">
        <v>49</v>
      </c>
      <c r="J151" s="29"/>
      <c r="K151" s="29"/>
      <c r="L151" s="29"/>
      <c r="M151" s="29"/>
      <c r="N151" s="29"/>
      <c r="O151" s="29"/>
      <c r="P151" s="62"/>
      <c r="Q151" s="62"/>
      <c r="R151" s="63"/>
      <c r="S151" s="64"/>
    </row>
    <row r="152" spans="1:256" ht="19.5" customHeight="1" x14ac:dyDescent="0.2">
      <c r="C152" s="59"/>
      <c r="D152" s="60"/>
      <c r="E152" s="61"/>
      <c r="F152" s="29"/>
      <c r="G152" s="29"/>
      <c r="H152" s="29" t="s">
        <v>18</v>
      </c>
      <c r="I152" s="29" t="s">
        <v>181</v>
      </c>
      <c r="J152" s="29"/>
      <c r="K152" s="29"/>
      <c r="L152" s="29"/>
      <c r="M152" s="29"/>
      <c r="N152" s="29"/>
      <c r="O152" s="29"/>
      <c r="P152" s="62"/>
      <c r="Q152" s="62"/>
      <c r="R152" s="63"/>
      <c r="S152" s="64"/>
    </row>
    <row r="153" spans="1:256" ht="19.5" customHeight="1" x14ac:dyDescent="0.2">
      <c r="C153" s="59"/>
      <c r="D153" s="60"/>
      <c r="E153" s="61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62"/>
      <c r="Q153" s="62"/>
      <c r="R153" s="63"/>
      <c r="S153" s="64"/>
    </row>
    <row r="154" spans="1:256" ht="19.5" customHeight="1" x14ac:dyDescent="0.2">
      <c r="C154" s="59"/>
      <c r="D154" s="60"/>
      <c r="E154" s="65"/>
      <c r="F154" s="66"/>
      <c r="G154" s="66"/>
      <c r="H154" s="66"/>
      <c r="I154" s="66"/>
      <c r="J154" s="66"/>
      <c r="K154" s="66"/>
      <c r="L154" s="66"/>
      <c r="M154" s="66"/>
      <c r="N154" s="66"/>
      <c r="O154" s="66"/>
      <c r="P154" s="66"/>
      <c r="Q154" s="62"/>
      <c r="R154" s="63"/>
      <c r="S154" s="64"/>
    </row>
    <row r="155" spans="1:256" ht="19.5" customHeight="1" x14ac:dyDescent="0.2">
      <c r="C155" s="24"/>
      <c r="D155" s="24"/>
      <c r="E155" s="25"/>
      <c r="F155" s="29"/>
      <c r="G155" s="29" t="s">
        <v>221</v>
      </c>
      <c r="H155" s="146"/>
      <c r="I155" s="146"/>
      <c r="J155" s="146"/>
      <c r="K155" s="146"/>
      <c r="L155" s="146"/>
      <c r="M155" s="147"/>
      <c r="N155" s="147"/>
      <c r="O155" s="29"/>
      <c r="P155" s="29"/>
      <c r="Q155" s="29"/>
      <c r="R155" s="30"/>
      <c r="S155" s="29"/>
    </row>
    <row r="156" spans="1:256" s="91" customFormat="1" ht="3" customHeight="1" x14ac:dyDescent="0.2">
      <c r="A156" s="82"/>
      <c r="B156" s="82"/>
      <c r="C156" s="24"/>
      <c r="D156" s="24"/>
      <c r="E156" s="25"/>
      <c r="F156" s="26"/>
      <c r="G156" s="138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4"/>
      <c r="AI156" s="26"/>
      <c r="AJ156" s="26"/>
      <c r="AK156" s="26"/>
      <c r="AL156" s="26"/>
      <c r="AM156" s="26"/>
      <c r="AN156" s="26"/>
      <c r="AO156" s="24"/>
      <c r="AP156" s="26"/>
      <c r="AQ156" s="26"/>
      <c r="AR156" s="26"/>
      <c r="AS156" s="26"/>
      <c r="AT156" s="26"/>
      <c r="AU156" s="26"/>
      <c r="AV156" s="24"/>
      <c r="AW156" s="26"/>
      <c r="AX156" s="26"/>
      <c r="AY156" s="26"/>
      <c r="AZ156" s="26"/>
      <c r="BA156" s="26"/>
      <c r="BB156" s="26"/>
      <c r="BC156" s="26"/>
      <c r="BD156" s="26"/>
      <c r="BE156" s="24"/>
      <c r="BF156" s="24"/>
      <c r="BG156" s="24"/>
      <c r="BH156" s="26"/>
      <c r="BI156" s="26"/>
      <c r="BJ156" s="26"/>
      <c r="BK156" s="26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79"/>
      <c r="DT156" s="86"/>
      <c r="DU156" s="24"/>
      <c r="DV156" s="24"/>
      <c r="DW156" s="24"/>
      <c r="DX156" s="86"/>
      <c r="DY156" s="86"/>
      <c r="DZ156" s="86"/>
      <c r="EA156" s="24"/>
      <c r="EB156" s="84"/>
      <c r="EC156" s="84"/>
      <c r="ED156" s="84"/>
      <c r="EE156" s="84"/>
      <c r="EF156" s="84"/>
      <c r="EG156" s="84"/>
      <c r="EH156" s="84"/>
      <c r="EI156" s="84"/>
      <c r="EJ156" s="84"/>
      <c r="EK156" s="84"/>
      <c r="EL156" s="84"/>
      <c r="EM156" s="84"/>
      <c r="EN156" s="84"/>
      <c r="EO156" s="84"/>
      <c r="EP156" s="84"/>
      <c r="EQ156" s="84"/>
      <c r="ER156" s="84"/>
      <c r="ES156" s="84"/>
      <c r="ET156" s="84"/>
      <c r="EU156" s="84"/>
      <c r="EV156" s="84"/>
      <c r="EW156" s="84"/>
      <c r="EX156" s="84"/>
      <c r="EY156" s="84"/>
      <c r="EZ156" s="84"/>
      <c r="FA156" s="84"/>
      <c r="FB156" s="84"/>
      <c r="FC156" s="84"/>
      <c r="FD156" s="84"/>
      <c r="FE156" s="84"/>
      <c r="FF156" s="84"/>
      <c r="FG156" s="84"/>
      <c r="FH156" s="84"/>
      <c r="FI156" s="84"/>
      <c r="FJ156" s="84"/>
      <c r="FK156" s="84"/>
      <c r="FL156" s="84"/>
      <c r="FM156" s="84"/>
      <c r="FN156" s="84"/>
      <c r="FO156" s="84"/>
      <c r="FP156" s="84"/>
      <c r="FQ156" s="84"/>
      <c r="FR156" s="84"/>
      <c r="FS156" s="84"/>
      <c r="FT156" s="84"/>
      <c r="FU156" s="84"/>
      <c r="FV156" s="84"/>
      <c r="FW156" s="84"/>
      <c r="FX156" s="84"/>
      <c r="FY156" s="84"/>
      <c r="FZ156" s="84"/>
      <c r="GA156" s="84"/>
      <c r="GB156" s="84"/>
      <c r="GC156" s="84"/>
      <c r="GD156" s="84"/>
      <c r="GE156" s="84"/>
      <c r="GF156" s="84"/>
      <c r="GG156" s="84"/>
      <c r="GH156" s="84"/>
      <c r="GI156" s="84"/>
      <c r="GJ156" s="84"/>
      <c r="GK156" s="84"/>
      <c r="GL156" s="84"/>
      <c r="GM156" s="84"/>
      <c r="GN156" s="84"/>
      <c r="GO156" s="84"/>
      <c r="GP156" s="84"/>
      <c r="GQ156" s="84"/>
      <c r="GR156" s="84"/>
      <c r="GS156" s="84"/>
      <c r="GT156" s="84"/>
      <c r="GU156" s="84"/>
      <c r="GV156" s="84"/>
      <c r="GW156" s="84"/>
      <c r="GX156" s="84"/>
      <c r="GY156" s="84"/>
      <c r="GZ156" s="84"/>
      <c r="HA156" s="84"/>
      <c r="HB156" s="84"/>
      <c r="HC156" s="84"/>
      <c r="HD156" s="84"/>
      <c r="HE156" s="84"/>
      <c r="HF156" s="84"/>
      <c r="HG156" s="84"/>
      <c r="HH156" s="84"/>
      <c r="HI156" s="84"/>
      <c r="HJ156" s="84"/>
      <c r="HK156" s="84"/>
      <c r="HL156" s="84"/>
      <c r="HM156" s="84"/>
      <c r="HN156" s="84"/>
      <c r="HO156" s="84"/>
      <c r="HP156" s="84"/>
      <c r="HQ156" s="84"/>
      <c r="HR156" s="84"/>
      <c r="HS156" s="84"/>
      <c r="HT156" s="84"/>
      <c r="HU156" s="84"/>
      <c r="HV156" s="84"/>
      <c r="HW156" s="84"/>
      <c r="HX156" s="84"/>
      <c r="HY156" s="84"/>
      <c r="HZ156" s="84"/>
      <c r="IA156" s="84"/>
      <c r="IB156" s="84"/>
      <c r="IC156" s="84"/>
      <c r="ID156" s="84"/>
      <c r="IE156" s="84"/>
      <c r="IF156" s="84"/>
      <c r="IG156" s="84"/>
      <c r="IH156" s="84"/>
      <c r="II156" s="84"/>
      <c r="IJ156" s="84"/>
      <c r="IK156" s="84"/>
      <c r="IL156" s="84"/>
      <c r="IM156" s="84"/>
      <c r="IN156" s="84"/>
      <c r="IO156" s="84"/>
      <c r="IP156" s="84"/>
      <c r="IQ156" s="84"/>
      <c r="IR156" s="84"/>
      <c r="IS156" s="84"/>
      <c r="IT156" s="84"/>
      <c r="IU156" s="84"/>
      <c r="IV156" s="84"/>
    </row>
    <row r="157" spans="1:256" ht="13.5" customHeight="1" x14ac:dyDescent="0.2"/>
  </sheetData>
  <sheetProtection algorithmName="SHA-512" hashValue="CkKWmVi6ntcPwEvjBLweT7rF2/JzdULrYbyF6zJiriCoaUu7fYS0CdNZ98LOQ5Hzi36VNs6S0jwdyVvaGRF2jg==" saltValue="bMnsOLM4dW2iWK8KMbpDCg==" spinCount="100000" sheet="1" objects="1" scenarios="1"/>
  <mergeCells count="1">
    <mergeCell ref="N7:Q10"/>
  </mergeCells>
  <pageMargins left="0.25" right="0.25" top="0.75" bottom="0.75" header="0.3" footer="0.3"/>
  <pageSetup paperSize="9" scale="42" fitToHeight="0" orientation="portrait" r:id="rId1"/>
  <headerFooter>
    <oddFooter>&amp;C_x000D_&amp;1#&amp;"Calibri"&amp;11&amp;K000000 INTERNÍ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9"/>
  <sheetViews>
    <sheetView view="pageBreakPreview" zoomScaleNormal="100" zoomScaleSheetLayoutView="145" workbookViewId="0">
      <selection activeCell="EC6" sqref="EC6"/>
    </sheetView>
  </sheetViews>
  <sheetFormatPr defaultColWidth="9.140625" defaultRowHeight="12.75" x14ac:dyDescent="0.2"/>
  <cols>
    <col min="1" max="129" width="1.140625" style="100" customWidth="1"/>
    <col min="130" max="130" width="6.42578125" style="100" customWidth="1"/>
    <col min="131" max="133" width="1.140625" style="100" customWidth="1"/>
    <col min="134" max="16384" width="9.140625" style="100"/>
  </cols>
  <sheetData>
    <row r="1" spans="1:256" s="102" customFormat="1" ht="8.25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1"/>
      <c r="AP1" s="100"/>
      <c r="AQ1" s="101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1"/>
      <c r="BJ1" s="100"/>
      <c r="BK1" s="101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1"/>
      <c r="CB1" s="100"/>
      <c r="CC1" s="101"/>
      <c r="CD1" s="100"/>
      <c r="CE1" s="100"/>
      <c r="CF1" s="100"/>
      <c r="CG1" s="100"/>
      <c r="CH1" s="101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1"/>
      <c r="DR1" s="100"/>
      <c r="DS1" s="101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  <c r="IN1" s="100"/>
      <c r="IO1" s="100"/>
      <c r="IP1" s="100"/>
      <c r="IQ1" s="100"/>
      <c r="IR1" s="100"/>
      <c r="IS1" s="100"/>
      <c r="IT1" s="100"/>
      <c r="IU1" s="100"/>
      <c r="IV1" s="100"/>
    </row>
    <row r="2" spans="1:256" s="84" customFormat="1" ht="5.0999999999999996" customHeight="1" thickBot="1" x14ac:dyDescent="0.25">
      <c r="A2" s="82"/>
      <c r="B2" s="8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83"/>
      <c r="BX2" s="83"/>
      <c r="BY2" s="83"/>
      <c r="BZ2" s="83"/>
      <c r="CA2" s="83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24"/>
      <c r="DX2" s="24"/>
      <c r="DY2" s="24"/>
    </row>
    <row r="3" spans="1:256" s="91" customFormat="1" ht="0.6" customHeight="1" x14ac:dyDescent="0.25">
      <c r="A3" s="85"/>
      <c r="B3" s="85"/>
      <c r="C3" s="24"/>
      <c r="D3" s="24"/>
      <c r="E3" s="86"/>
      <c r="F3" s="86"/>
      <c r="G3" s="10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24"/>
      <c r="DU3" s="95"/>
      <c r="DV3" s="95"/>
      <c r="DW3" s="95"/>
      <c r="DX3" s="95"/>
      <c r="DY3" s="24"/>
    </row>
    <row r="4" spans="1:256" s="84" customFormat="1" ht="0.6" customHeight="1" x14ac:dyDescent="0.2">
      <c r="A4" s="82"/>
      <c r="B4" s="8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88"/>
      <c r="BU4" s="93"/>
      <c r="BV4" s="88"/>
      <c r="BW4" s="94"/>
      <c r="BX4" s="94"/>
      <c r="BY4" s="94"/>
      <c r="BZ4" s="94"/>
      <c r="CA4" s="9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95"/>
      <c r="DG4" s="95"/>
      <c r="DH4" s="95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24"/>
    </row>
    <row r="5" spans="1:256" s="84" customFormat="1" ht="0.6" customHeight="1" thickBot="1" x14ac:dyDescent="0.25">
      <c r="A5" s="82"/>
      <c r="B5" s="82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105"/>
      <c r="BI5" s="96"/>
      <c r="BJ5" s="96"/>
      <c r="BK5" s="96"/>
      <c r="BL5" s="96"/>
      <c r="BM5" s="105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105"/>
      <c r="BZ5" s="105"/>
      <c r="CA5" s="105"/>
      <c r="CB5" s="96"/>
      <c r="CC5" s="96"/>
      <c r="CD5" s="96"/>
      <c r="CE5" s="96"/>
      <c r="CF5" s="105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105"/>
      <c r="CR5" s="96"/>
      <c r="CS5" s="96"/>
      <c r="CT5" s="96"/>
      <c r="CU5" s="96"/>
      <c r="CV5" s="96"/>
      <c r="CW5" s="96"/>
      <c r="CX5" s="96"/>
      <c r="CY5" s="96"/>
      <c r="CZ5" s="96"/>
      <c r="DA5" s="105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105"/>
      <c r="DO5" s="105"/>
      <c r="DP5" s="105"/>
      <c r="DQ5" s="96"/>
      <c r="DR5" s="96"/>
      <c r="DS5" s="96"/>
      <c r="DT5" s="96"/>
      <c r="DU5" s="96"/>
      <c r="DV5" s="96"/>
      <c r="DW5" s="96"/>
      <c r="DX5" s="96"/>
      <c r="DY5" s="96"/>
    </row>
    <row r="6" spans="1:256" ht="15.75" customHeight="1" x14ac:dyDescent="0.2">
      <c r="A6" s="106"/>
      <c r="B6" s="106"/>
      <c r="C6" s="106"/>
      <c r="D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7"/>
      <c r="X6" s="202" t="s">
        <v>218</v>
      </c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108"/>
      <c r="DG6" s="109"/>
      <c r="DH6" s="109" t="s">
        <v>0</v>
      </c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10"/>
      <c r="DZ6" s="110"/>
      <c r="EA6" s="110"/>
      <c r="EB6" s="110"/>
      <c r="EC6" s="110"/>
      <c r="ED6" s="110"/>
      <c r="EE6" s="110"/>
      <c r="EF6" s="110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</row>
    <row r="7" spans="1:256" ht="15.75" customHeight="1" x14ac:dyDescent="0.2">
      <c r="A7" s="106"/>
      <c r="B7" s="106"/>
      <c r="C7" s="106"/>
      <c r="D7" s="111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12"/>
      <c r="X7" s="204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205"/>
      <c r="CY7" s="205"/>
      <c r="CZ7" s="205"/>
      <c r="DA7" s="205"/>
      <c r="DB7" s="205"/>
      <c r="DC7" s="205"/>
      <c r="DD7" s="205"/>
      <c r="DE7" s="205"/>
      <c r="DF7" s="108"/>
      <c r="DG7" s="109"/>
      <c r="DH7" s="109" t="s">
        <v>1</v>
      </c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10"/>
      <c r="DZ7" s="110"/>
      <c r="EA7" s="110"/>
      <c r="EB7" s="110"/>
      <c r="EC7" s="110"/>
      <c r="ED7" s="110"/>
      <c r="EE7" s="110"/>
      <c r="EF7" s="110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</row>
    <row r="8" spans="1:256" ht="15.75" customHeight="1" x14ac:dyDescent="0.2">
      <c r="A8" s="106"/>
      <c r="B8" s="106"/>
      <c r="C8" s="106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06"/>
      <c r="O8" s="106"/>
      <c r="P8" s="106"/>
      <c r="Q8" s="106"/>
      <c r="R8" s="106"/>
      <c r="S8" s="106"/>
      <c r="T8" s="106"/>
      <c r="U8" s="106"/>
      <c r="V8" s="106"/>
      <c r="W8" s="113"/>
      <c r="X8" s="204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205"/>
      <c r="DE8" s="205"/>
      <c r="DF8" s="108"/>
      <c r="DG8" s="109"/>
      <c r="DH8" s="109" t="s">
        <v>2</v>
      </c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10"/>
      <c r="DZ8" s="110"/>
      <c r="EA8" s="110"/>
      <c r="EB8" s="110"/>
      <c r="EC8" s="110"/>
      <c r="ED8" s="110"/>
      <c r="EE8" s="110"/>
      <c r="EF8" s="110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</row>
    <row r="9" spans="1:256" ht="15.75" customHeight="1" x14ac:dyDescent="0.2">
      <c r="A9" s="106"/>
      <c r="B9" s="106"/>
      <c r="C9" s="106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06"/>
      <c r="O9" s="106"/>
      <c r="P9" s="106"/>
      <c r="Q9" s="106"/>
      <c r="R9" s="106"/>
      <c r="S9" s="106"/>
      <c r="T9" s="106"/>
      <c r="U9" s="106"/>
      <c r="V9" s="106"/>
      <c r="W9" s="113"/>
      <c r="X9" s="204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205"/>
      <c r="DA9" s="205"/>
      <c r="DB9" s="205"/>
      <c r="DC9" s="205"/>
      <c r="DD9" s="205"/>
      <c r="DE9" s="205"/>
      <c r="DF9" s="108"/>
      <c r="DG9" s="109"/>
      <c r="DH9" s="109" t="s">
        <v>3</v>
      </c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10"/>
      <c r="DZ9" s="110"/>
      <c r="EA9" s="110"/>
      <c r="EB9" s="110"/>
      <c r="EC9" s="110"/>
      <c r="ED9" s="110"/>
      <c r="EE9" s="110"/>
      <c r="EF9" s="110"/>
      <c r="EG9" s="102"/>
      <c r="EH9" s="102"/>
      <c r="EI9" s="102"/>
      <c r="EJ9" s="102"/>
      <c r="EK9" s="102"/>
      <c r="EL9" s="102"/>
      <c r="EM9" s="102"/>
      <c r="EN9" s="102"/>
      <c r="EO9" s="102"/>
      <c r="EP9" s="102"/>
      <c r="EQ9" s="102"/>
      <c r="ER9" s="102"/>
      <c r="ES9" s="102"/>
      <c r="ET9" s="102"/>
      <c r="EU9" s="102"/>
      <c r="EV9" s="102"/>
      <c r="EW9" s="102"/>
      <c r="EX9" s="102"/>
      <c r="EY9" s="102"/>
      <c r="EZ9" s="102"/>
      <c r="FA9" s="102"/>
      <c r="FB9" s="102"/>
      <c r="FC9" s="102"/>
      <c r="FD9" s="102"/>
      <c r="FE9" s="102"/>
      <c r="FF9" s="102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</row>
    <row r="10" spans="1:256" ht="6.75" customHeight="1" x14ac:dyDescent="0.2">
      <c r="A10" s="106"/>
      <c r="B10" s="106"/>
      <c r="C10" s="114"/>
      <c r="D10" s="114"/>
      <c r="E10" s="114"/>
      <c r="F10" s="114"/>
      <c r="G10" s="114" t="s">
        <v>120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6"/>
      <c r="AL10" s="115"/>
      <c r="AM10" s="115"/>
      <c r="AN10" s="115"/>
      <c r="AO10" s="115"/>
      <c r="AP10" s="115"/>
      <c r="AQ10" s="117"/>
      <c r="AR10" s="118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6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02"/>
      <c r="EH10" s="102"/>
      <c r="EI10" s="102"/>
      <c r="EJ10" s="102"/>
      <c r="EK10" s="102"/>
      <c r="EL10" s="102"/>
      <c r="EM10" s="102"/>
      <c r="EN10" s="102"/>
      <c r="EO10" s="102"/>
      <c r="EP10" s="102"/>
      <c r="EQ10" s="102"/>
      <c r="ER10" s="102"/>
      <c r="ES10" s="102"/>
      <c r="ET10" s="102"/>
      <c r="EU10" s="102"/>
      <c r="EV10" s="102"/>
      <c r="EW10" s="102"/>
      <c r="EX10" s="102"/>
      <c r="EY10" s="102"/>
      <c r="EZ10" s="102"/>
      <c r="FA10" s="102"/>
      <c r="FB10" s="102"/>
      <c r="FC10" s="102"/>
      <c r="FD10" s="102"/>
      <c r="FE10" s="102"/>
      <c r="FF10" s="102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</row>
    <row r="11" spans="1:256" s="102" customFormat="1" ht="3" customHeight="1" x14ac:dyDescent="0.2">
      <c r="A11" s="106"/>
      <c r="B11" s="106"/>
      <c r="C11" s="89"/>
      <c r="D11" s="89"/>
      <c r="E11" s="119"/>
      <c r="F11" s="120"/>
      <c r="G11" s="89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1"/>
      <c r="X11" s="120"/>
      <c r="Y11" s="120"/>
      <c r="Z11" s="89"/>
      <c r="AA11" s="89"/>
      <c r="AB11" s="89"/>
      <c r="AC11" s="89"/>
      <c r="AD11" s="89"/>
      <c r="AE11" s="89"/>
      <c r="AF11" s="89" t="s">
        <v>120</v>
      </c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122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122"/>
      <c r="BZ11" s="122"/>
      <c r="CA11" s="89"/>
      <c r="CB11" s="122"/>
      <c r="CC11" s="122"/>
      <c r="CD11" s="122"/>
      <c r="CE11" s="122"/>
      <c r="CF11" s="122"/>
      <c r="CG11" s="122"/>
      <c r="CH11" s="89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121"/>
      <c r="DY11" s="121"/>
      <c r="DZ11" s="89"/>
      <c r="EA11" s="89"/>
    </row>
    <row r="12" spans="1:256" s="102" customFormat="1" ht="3" customHeight="1" x14ac:dyDescent="0.2">
      <c r="A12" s="106"/>
      <c r="B12" s="106"/>
      <c r="C12" s="89"/>
      <c r="D12" s="89"/>
      <c r="E12" s="119"/>
      <c r="F12" s="120"/>
      <c r="G12" s="89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1"/>
      <c r="X12" s="120"/>
      <c r="Y12" s="120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122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122"/>
      <c r="BZ12" s="122"/>
      <c r="CA12" s="89"/>
      <c r="CB12" s="122"/>
      <c r="CC12" s="122"/>
      <c r="CD12" s="122"/>
      <c r="CE12" s="122"/>
      <c r="CF12" s="122"/>
      <c r="CG12" s="122"/>
      <c r="CH12" s="89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121"/>
      <c r="DY12" s="121"/>
      <c r="DZ12" s="89"/>
      <c r="EA12" s="89"/>
    </row>
    <row r="13" spans="1:256" s="102" customFormat="1" ht="16.5" customHeight="1" x14ac:dyDescent="0.2">
      <c r="A13" s="106"/>
      <c r="B13" s="106"/>
      <c r="C13" s="89"/>
      <c r="D13" s="89"/>
      <c r="E13" s="32"/>
      <c r="F13" s="123"/>
      <c r="G13" s="123" t="s">
        <v>121</v>
      </c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</row>
    <row r="14" spans="1:256" s="102" customFormat="1" ht="3" customHeight="1" x14ac:dyDescent="0.2">
      <c r="A14" s="106"/>
      <c r="B14" s="106"/>
      <c r="C14" s="89"/>
      <c r="D14" s="89"/>
      <c r="E14" s="119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</row>
    <row r="15" spans="1:256" s="102" customFormat="1" ht="3" customHeight="1" thickBot="1" x14ac:dyDescent="0.25">
      <c r="A15" s="106"/>
      <c r="B15" s="106"/>
      <c r="C15" s="89"/>
      <c r="D15" s="89"/>
      <c r="E15" s="119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  <c r="DZ15" s="89"/>
    </row>
    <row r="16" spans="1:256" s="125" customFormat="1" ht="20.100000000000001" customHeight="1" x14ac:dyDescent="0.2">
      <c r="A16" s="124"/>
      <c r="B16" s="124"/>
      <c r="C16" s="89"/>
      <c r="D16" s="89"/>
      <c r="E16" s="119"/>
      <c r="F16" s="122"/>
      <c r="G16" s="206" t="s">
        <v>124</v>
      </c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 t="s">
        <v>98</v>
      </c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6"/>
      <c r="BQ16" s="206"/>
      <c r="BR16" s="206"/>
      <c r="BS16" s="206"/>
      <c r="BT16" s="206"/>
      <c r="BU16" s="206"/>
      <c r="BV16" s="206"/>
      <c r="BW16" s="206"/>
      <c r="BX16" s="206"/>
      <c r="BY16" s="206"/>
      <c r="BZ16" s="206" t="s">
        <v>125</v>
      </c>
      <c r="CA16" s="206"/>
      <c r="CB16" s="206"/>
      <c r="CC16" s="206"/>
      <c r="CD16" s="206"/>
      <c r="CE16" s="206"/>
      <c r="CF16" s="206"/>
      <c r="CG16" s="206"/>
      <c r="CH16" s="206"/>
      <c r="CI16" s="206"/>
      <c r="CJ16" s="206"/>
      <c r="CK16" s="206"/>
      <c r="CL16" s="206"/>
      <c r="CM16" s="206"/>
      <c r="CN16" s="206"/>
      <c r="CO16" s="206"/>
      <c r="CP16" s="206"/>
      <c r="CQ16" s="206"/>
      <c r="CR16" s="206"/>
      <c r="CS16" s="206"/>
      <c r="CT16" s="206"/>
      <c r="CU16" s="206"/>
      <c r="CV16" s="206"/>
      <c r="CW16" s="206"/>
      <c r="CX16" s="206"/>
      <c r="CY16" s="206" t="s">
        <v>99</v>
      </c>
      <c r="CZ16" s="206"/>
      <c r="DA16" s="206"/>
      <c r="DB16" s="206"/>
      <c r="DC16" s="206"/>
      <c r="DD16" s="206"/>
      <c r="DE16" s="206"/>
      <c r="DF16" s="206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6"/>
      <c r="DR16" s="206"/>
      <c r="DS16" s="206"/>
      <c r="DT16" s="206"/>
      <c r="DU16" s="206"/>
      <c r="DV16" s="206"/>
      <c r="DW16" s="206"/>
      <c r="DX16" s="206"/>
      <c r="DY16" s="89"/>
      <c r="DZ16" s="89"/>
    </row>
    <row r="17" spans="1:256" s="125" customFormat="1" ht="20.100000000000001" customHeight="1" x14ac:dyDescent="0.2">
      <c r="A17" s="124"/>
      <c r="B17" s="124"/>
      <c r="C17" s="89"/>
      <c r="D17" s="89"/>
      <c r="E17" s="119"/>
      <c r="F17" s="122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7"/>
      <c r="BZ17" s="207"/>
      <c r="CA17" s="207"/>
      <c r="CB17" s="207"/>
      <c r="CC17" s="207"/>
      <c r="CD17" s="207"/>
      <c r="CE17" s="207"/>
      <c r="CF17" s="207"/>
      <c r="CG17" s="207"/>
      <c r="CH17" s="207"/>
      <c r="CI17" s="207"/>
      <c r="CJ17" s="207"/>
      <c r="CK17" s="207"/>
      <c r="CL17" s="207"/>
      <c r="CM17" s="207"/>
      <c r="CN17" s="207"/>
      <c r="CO17" s="207"/>
      <c r="CP17" s="207"/>
      <c r="CQ17" s="207"/>
      <c r="CR17" s="207"/>
      <c r="CS17" s="207"/>
      <c r="CT17" s="207"/>
      <c r="CU17" s="207"/>
      <c r="CV17" s="207"/>
      <c r="CW17" s="207"/>
      <c r="CX17" s="207"/>
      <c r="CY17" s="207"/>
      <c r="CZ17" s="207"/>
      <c r="DA17" s="207"/>
      <c r="DB17" s="207"/>
      <c r="DC17" s="207"/>
      <c r="DD17" s="207"/>
      <c r="DE17" s="207"/>
      <c r="DF17" s="207"/>
      <c r="DG17" s="207"/>
      <c r="DH17" s="207"/>
      <c r="DI17" s="207"/>
      <c r="DJ17" s="207"/>
      <c r="DK17" s="207"/>
      <c r="DL17" s="207"/>
      <c r="DM17" s="207"/>
      <c r="DN17" s="207"/>
      <c r="DO17" s="207"/>
      <c r="DP17" s="207"/>
      <c r="DQ17" s="207"/>
      <c r="DR17" s="207"/>
      <c r="DS17" s="207"/>
      <c r="DT17" s="207"/>
      <c r="DU17" s="207"/>
      <c r="DV17" s="207"/>
      <c r="DW17" s="207"/>
      <c r="DX17" s="207"/>
      <c r="DY17" s="89"/>
      <c r="DZ17" s="89"/>
    </row>
    <row r="18" spans="1:256" s="102" customFormat="1" ht="3" customHeight="1" thickBot="1" x14ac:dyDescent="0.25">
      <c r="A18" s="106"/>
      <c r="B18" s="106"/>
      <c r="C18" s="89"/>
      <c r="D18" s="89"/>
      <c r="E18" s="119"/>
      <c r="F18" s="120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121"/>
      <c r="DZ18" s="89"/>
      <c r="EA18" s="89"/>
    </row>
    <row r="19" spans="1:256" s="131" customFormat="1" ht="48" customHeight="1" x14ac:dyDescent="0.2">
      <c r="A19" s="126"/>
      <c r="B19" s="126"/>
      <c r="C19" s="127"/>
      <c r="D19" s="127"/>
      <c r="E19" s="128"/>
      <c r="F19" s="127"/>
      <c r="G19" s="195" t="s">
        <v>100</v>
      </c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7"/>
      <c r="BA19" s="198"/>
      <c r="BB19" s="199"/>
      <c r="BC19" s="199"/>
      <c r="BD19" s="199"/>
      <c r="BE19" s="199"/>
      <c r="BF19" s="199"/>
      <c r="BG19" s="199"/>
      <c r="BH19" s="199"/>
      <c r="BI19" s="199"/>
      <c r="BJ19" s="199"/>
      <c r="BK19" s="199"/>
      <c r="BL19" s="199"/>
      <c r="BM19" s="199"/>
      <c r="BN19" s="199"/>
      <c r="BO19" s="199"/>
      <c r="BP19" s="199"/>
      <c r="BQ19" s="199"/>
      <c r="BR19" s="199"/>
      <c r="BS19" s="199"/>
      <c r="BT19" s="199"/>
      <c r="BU19" s="199"/>
      <c r="BV19" s="199"/>
      <c r="BW19" s="199"/>
      <c r="BX19" s="199"/>
      <c r="BY19" s="199"/>
      <c r="BZ19" s="199"/>
      <c r="CA19" s="199"/>
      <c r="CB19" s="199"/>
      <c r="CC19" s="199"/>
      <c r="CD19" s="199"/>
      <c r="CE19" s="199"/>
      <c r="CF19" s="199"/>
      <c r="CG19" s="199"/>
      <c r="CH19" s="199"/>
      <c r="CI19" s="199"/>
      <c r="CJ19" s="199"/>
      <c r="CK19" s="199"/>
      <c r="CL19" s="199"/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200"/>
      <c r="CZ19" s="200"/>
      <c r="DA19" s="200"/>
      <c r="DB19" s="200"/>
      <c r="DC19" s="200"/>
      <c r="DD19" s="200"/>
      <c r="DE19" s="200"/>
      <c r="DF19" s="200"/>
      <c r="DG19" s="200"/>
      <c r="DH19" s="200"/>
      <c r="DI19" s="200"/>
      <c r="DJ19" s="200"/>
      <c r="DK19" s="200"/>
      <c r="DL19" s="200"/>
      <c r="DM19" s="200"/>
      <c r="DN19" s="200"/>
      <c r="DO19" s="200"/>
      <c r="DP19" s="200"/>
      <c r="DQ19" s="200"/>
      <c r="DR19" s="200"/>
      <c r="DS19" s="200"/>
      <c r="DT19" s="200"/>
      <c r="DU19" s="200"/>
      <c r="DV19" s="200"/>
      <c r="DW19" s="200"/>
      <c r="DX19" s="201"/>
      <c r="DY19" s="129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  <c r="IG19" s="130"/>
      <c r="IH19" s="130"/>
      <c r="II19" s="130"/>
      <c r="IJ19" s="130"/>
      <c r="IK19" s="130"/>
      <c r="IL19" s="130"/>
      <c r="IM19" s="130"/>
      <c r="IN19" s="130"/>
      <c r="IO19" s="130"/>
      <c r="IP19" s="130"/>
      <c r="IQ19" s="130"/>
      <c r="IR19" s="130"/>
      <c r="IS19" s="130"/>
      <c r="IT19" s="130"/>
      <c r="IU19" s="130"/>
    </row>
    <row r="20" spans="1:256" s="130" customFormat="1" ht="30" customHeight="1" x14ac:dyDescent="0.2">
      <c r="A20" s="126"/>
      <c r="B20" s="126"/>
      <c r="C20" s="132"/>
      <c r="D20" s="132"/>
      <c r="E20" s="128"/>
      <c r="F20" s="127"/>
      <c r="G20" s="192" t="s">
        <v>101</v>
      </c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4"/>
      <c r="BA20" s="188"/>
      <c r="BB20" s="189"/>
      <c r="BC20" s="189"/>
      <c r="BD20" s="189"/>
      <c r="BE20" s="189"/>
      <c r="BF20" s="189"/>
      <c r="BG20" s="189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89"/>
      <c r="CQ20" s="189"/>
      <c r="CR20" s="189"/>
      <c r="CS20" s="189"/>
      <c r="CT20" s="189"/>
      <c r="CU20" s="189"/>
      <c r="CV20" s="189"/>
      <c r="CW20" s="189"/>
      <c r="CX20" s="189"/>
      <c r="CY20" s="190"/>
      <c r="CZ20" s="190"/>
      <c r="DA20" s="190"/>
      <c r="DB20" s="190"/>
      <c r="DC20" s="190"/>
      <c r="DD20" s="190"/>
      <c r="DE20" s="190"/>
      <c r="DF20" s="190"/>
      <c r="DG20" s="190"/>
      <c r="DH20" s="190"/>
      <c r="DI20" s="190"/>
      <c r="DJ20" s="190"/>
      <c r="DK20" s="190"/>
      <c r="DL20" s="190"/>
      <c r="DM20" s="190"/>
      <c r="DN20" s="190"/>
      <c r="DO20" s="190"/>
      <c r="DP20" s="190"/>
      <c r="DQ20" s="190"/>
      <c r="DR20" s="190"/>
      <c r="DS20" s="190"/>
      <c r="DT20" s="190"/>
      <c r="DU20" s="190"/>
      <c r="DV20" s="190"/>
      <c r="DW20" s="190"/>
      <c r="DX20" s="191"/>
      <c r="DY20" s="132"/>
      <c r="DZ20" s="132"/>
    </row>
    <row r="21" spans="1:256" s="130" customFormat="1" ht="30" customHeight="1" x14ac:dyDescent="0.2">
      <c r="A21" s="126"/>
      <c r="B21" s="126"/>
      <c r="C21" s="132"/>
      <c r="D21" s="132"/>
      <c r="E21" s="128"/>
      <c r="F21" s="127"/>
      <c r="G21" s="192" t="s">
        <v>102</v>
      </c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4"/>
      <c r="BA21" s="188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89"/>
      <c r="CQ21" s="189"/>
      <c r="CR21" s="189"/>
      <c r="CS21" s="189"/>
      <c r="CT21" s="189"/>
      <c r="CU21" s="189"/>
      <c r="CV21" s="189"/>
      <c r="CW21" s="189"/>
      <c r="CX21" s="189"/>
      <c r="CY21" s="190"/>
      <c r="CZ21" s="190"/>
      <c r="DA21" s="190"/>
      <c r="DB21" s="190"/>
      <c r="DC21" s="190"/>
      <c r="DD21" s="190"/>
      <c r="DE21" s="190"/>
      <c r="DF21" s="190"/>
      <c r="DG21" s="190"/>
      <c r="DH21" s="190"/>
      <c r="DI21" s="190"/>
      <c r="DJ21" s="190"/>
      <c r="DK21" s="190"/>
      <c r="DL21" s="190"/>
      <c r="DM21" s="190"/>
      <c r="DN21" s="190"/>
      <c r="DO21" s="190"/>
      <c r="DP21" s="190"/>
      <c r="DQ21" s="190"/>
      <c r="DR21" s="190"/>
      <c r="DS21" s="190"/>
      <c r="DT21" s="190"/>
      <c r="DU21" s="190"/>
      <c r="DV21" s="190"/>
      <c r="DW21" s="190"/>
      <c r="DX21" s="191"/>
      <c r="DY21" s="133"/>
      <c r="DZ21" s="132"/>
    </row>
    <row r="22" spans="1:256" s="137" customFormat="1" ht="60" customHeight="1" x14ac:dyDescent="0.15">
      <c r="A22" s="134"/>
      <c r="B22" s="135"/>
      <c r="C22" s="133"/>
      <c r="D22" s="133"/>
      <c r="E22" s="136"/>
      <c r="F22" s="133"/>
      <c r="G22" s="192" t="s">
        <v>103</v>
      </c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4"/>
      <c r="BA22" s="188"/>
      <c r="BB22" s="189"/>
      <c r="BC22" s="189"/>
      <c r="BD22" s="189"/>
      <c r="BE22" s="189"/>
      <c r="BF22" s="189"/>
      <c r="BG22" s="189"/>
      <c r="BH22" s="189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189"/>
      <c r="CA22" s="189"/>
      <c r="CB22" s="189"/>
      <c r="CC22" s="189"/>
      <c r="CD22" s="189"/>
      <c r="CE22" s="189"/>
      <c r="CF22" s="189"/>
      <c r="CG22" s="189"/>
      <c r="CH22" s="189"/>
      <c r="CI22" s="189"/>
      <c r="CJ22" s="189"/>
      <c r="CK22" s="189"/>
      <c r="CL22" s="189"/>
      <c r="CM22" s="189"/>
      <c r="CN22" s="189"/>
      <c r="CO22" s="189"/>
      <c r="CP22" s="189"/>
      <c r="CQ22" s="189"/>
      <c r="CR22" s="189"/>
      <c r="CS22" s="189"/>
      <c r="CT22" s="189"/>
      <c r="CU22" s="189"/>
      <c r="CV22" s="189"/>
      <c r="CW22" s="189"/>
      <c r="CX22" s="189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0"/>
      <c r="DN22" s="190"/>
      <c r="DO22" s="190"/>
      <c r="DP22" s="190"/>
      <c r="DQ22" s="190"/>
      <c r="DR22" s="190"/>
      <c r="DS22" s="190"/>
      <c r="DT22" s="190"/>
      <c r="DU22" s="190"/>
      <c r="DV22" s="190"/>
      <c r="DW22" s="190"/>
      <c r="DX22" s="191"/>
      <c r="DY22" s="132"/>
      <c r="DZ22" s="132"/>
      <c r="EA22" s="134"/>
      <c r="EB22" s="134"/>
      <c r="EC22" s="134"/>
      <c r="ED22" s="134"/>
      <c r="EE22" s="134"/>
      <c r="EF22" s="134"/>
      <c r="EG22" s="134"/>
      <c r="EH22" s="134"/>
      <c r="EI22" s="134"/>
      <c r="EJ22" s="134"/>
      <c r="EK22" s="134"/>
      <c r="EL22" s="134"/>
      <c r="EM22" s="134"/>
      <c r="EN22" s="134"/>
      <c r="EO22" s="134"/>
      <c r="EP22" s="134"/>
      <c r="EQ22" s="134"/>
      <c r="ER22" s="134"/>
      <c r="ES22" s="134"/>
      <c r="ET22" s="134"/>
      <c r="EU22" s="134"/>
      <c r="EV22" s="134"/>
      <c r="EW22" s="134"/>
      <c r="EX22" s="134"/>
      <c r="EY22" s="134"/>
      <c r="EZ22" s="134"/>
      <c r="FA22" s="134"/>
      <c r="FB22" s="134"/>
      <c r="FC22" s="134"/>
      <c r="FD22" s="134"/>
      <c r="FE22" s="134"/>
      <c r="FF22" s="134"/>
      <c r="FG22" s="134"/>
      <c r="FH22" s="134"/>
      <c r="FI22" s="134"/>
      <c r="FJ22" s="134"/>
      <c r="FK22" s="134"/>
      <c r="FL22" s="134"/>
      <c r="FM22" s="134"/>
      <c r="FN22" s="134"/>
      <c r="FO22" s="134"/>
      <c r="FP22" s="134"/>
      <c r="FQ22" s="134"/>
      <c r="FR22" s="134"/>
      <c r="FS22" s="134"/>
      <c r="FT22" s="134"/>
      <c r="FU22" s="134"/>
      <c r="FV22" s="134"/>
      <c r="FW22" s="134"/>
      <c r="FX22" s="134"/>
      <c r="FY22" s="134"/>
      <c r="FZ22" s="134"/>
      <c r="GA22" s="134"/>
      <c r="GB22" s="134"/>
      <c r="GC22" s="134"/>
      <c r="GD22" s="134"/>
      <c r="GE22" s="134"/>
      <c r="GF22" s="134"/>
      <c r="GG22" s="134"/>
      <c r="GH22" s="134"/>
      <c r="GI22" s="134"/>
      <c r="GJ22" s="134"/>
      <c r="GK22" s="134"/>
      <c r="GL22" s="134"/>
      <c r="GM22" s="134"/>
      <c r="GN22" s="134"/>
      <c r="GO22" s="134"/>
      <c r="GP22" s="134"/>
      <c r="GQ22" s="134"/>
      <c r="GR22" s="134"/>
      <c r="GS22" s="134"/>
      <c r="GT22" s="134"/>
      <c r="GU22" s="134"/>
      <c r="GV22" s="134"/>
      <c r="GW22" s="134"/>
      <c r="GX22" s="134"/>
      <c r="GY22" s="134"/>
      <c r="GZ22" s="134"/>
      <c r="HA22" s="134"/>
      <c r="HB22" s="134"/>
      <c r="HC22" s="134"/>
      <c r="HD22" s="134"/>
      <c r="HE22" s="134"/>
      <c r="HF22" s="134"/>
      <c r="HG22" s="134"/>
      <c r="HH22" s="134"/>
      <c r="HI22" s="134"/>
      <c r="HJ22" s="134"/>
      <c r="HK22" s="134"/>
      <c r="HL22" s="134"/>
      <c r="HM22" s="134"/>
      <c r="HN22" s="134"/>
      <c r="HO22" s="134"/>
      <c r="HP22" s="134"/>
      <c r="HQ22" s="134"/>
      <c r="HR22" s="134"/>
      <c r="HS22" s="134"/>
      <c r="HT22" s="134"/>
      <c r="HU22" s="134"/>
      <c r="HV22" s="134"/>
      <c r="HW22" s="134"/>
      <c r="HX22" s="134"/>
      <c r="HY22" s="134"/>
      <c r="HZ22" s="134"/>
      <c r="IA22" s="134"/>
      <c r="IB22" s="134"/>
      <c r="IC22" s="134"/>
      <c r="ID22" s="134"/>
      <c r="IE22" s="134"/>
      <c r="IF22" s="134"/>
      <c r="IG22" s="134"/>
      <c r="IH22" s="134"/>
      <c r="II22" s="134"/>
      <c r="IJ22" s="134"/>
      <c r="IK22" s="134"/>
      <c r="IL22" s="134"/>
      <c r="IM22" s="134"/>
      <c r="IN22" s="134"/>
      <c r="IO22" s="134"/>
      <c r="IP22" s="134"/>
      <c r="IQ22" s="134"/>
      <c r="IR22" s="134"/>
      <c r="IS22" s="134"/>
      <c r="IT22" s="134"/>
      <c r="IU22" s="134"/>
      <c r="IV22" s="134"/>
    </row>
    <row r="23" spans="1:256" s="137" customFormat="1" ht="30" customHeight="1" x14ac:dyDescent="0.15">
      <c r="A23" s="134"/>
      <c r="B23" s="135"/>
      <c r="C23" s="133"/>
      <c r="D23" s="133"/>
      <c r="E23" s="136"/>
      <c r="F23" s="133"/>
      <c r="G23" s="192" t="s">
        <v>104</v>
      </c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4"/>
      <c r="BA23" s="188"/>
      <c r="BB23" s="189"/>
      <c r="BC23" s="189"/>
      <c r="BD23" s="189"/>
      <c r="BE23" s="189"/>
      <c r="BF23" s="189"/>
      <c r="BG23" s="189"/>
      <c r="BH23" s="189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189"/>
      <c r="CA23" s="189"/>
      <c r="CB23" s="189"/>
      <c r="CC23" s="189"/>
      <c r="CD23" s="189"/>
      <c r="CE23" s="189"/>
      <c r="CF23" s="189"/>
      <c r="CG23" s="189"/>
      <c r="CH23" s="189"/>
      <c r="CI23" s="189"/>
      <c r="CJ23" s="189"/>
      <c r="CK23" s="189"/>
      <c r="CL23" s="189"/>
      <c r="CM23" s="189"/>
      <c r="CN23" s="189"/>
      <c r="CO23" s="189"/>
      <c r="CP23" s="189"/>
      <c r="CQ23" s="189"/>
      <c r="CR23" s="189"/>
      <c r="CS23" s="189"/>
      <c r="CT23" s="189"/>
      <c r="CU23" s="189"/>
      <c r="CV23" s="189"/>
      <c r="CW23" s="189"/>
      <c r="CX23" s="189"/>
      <c r="CY23" s="190"/>
      <c r="CZ23" s="190"/>
      <c r="DA23" s="190"/>
      <c r="DB23" s="190"/>
      <c r="DC23" s="190"/>
      <c r="DD23" s="190"/>
      <c r="DE23" s="190"/>
      <c r="DF23" s="190"/>
      <c r="DG23" s="190"/>
      <c r="DH23" s="190"/>
      <c r="DI23" s="190"/>
      <c r="DJ23" s="190"/>
      <c r="DK23" s="190"/>
      <c r="DL23" s="190"/>
      <c r="DM23" s="190"/>
      <c r="DN23" s="190"/>
      <c r="DO23" s="190"/>
      <c r="DP23" s="190"/>
      <c r="DQ23" s="190"/>
      <c r="DR23" s="190"/>
      <c r="DS23" s="190"/>
      <c r="DT23" s="190"/>
      <c r="DU23" s="190"/>
      <c r="DV23" s="190"/>
      <c r="DW23" s="190"/>
      <c r="DX23" s="191"/>
      <c r="DY23" s="133"/>
      <c r="DZ23" s="132"/>
      <c r="EA23" s="134"/>
      <c r="EB23" s="134"/>
      <c r="EC23" s="134"/>
      <c r="ED23" s="134"/>
      <c r="EE23" s="134"/>
      <c r="EF23" s="134"/>
      <c r="EG23" s="134"/>
      <c r="EH23" s="134"/>
      <c r="EI23" s="134"/>
      <c r="EJ23" s="134"/>
      <c r="EK23" s="134"/>
      <c r="EL23" s="134"/>
      <c r="EM23" s="134"/>
      <c r="EN23" s="134"/>
      <c r="EO23" s="134"/>
      <c r="EP23" s="134"/>
      <c r="EQ23" s="134"/>
      <c r="ER23" s="134"/>
      <c r="ES23" s="134"/>
      <c r="ET23" s="134"/>
      <c r="EU23" s="134"/>
      <c r="EV23" s="134"/>
      <c r="EW23" s="134"/>
      <c r="EX23" s="134"/>
      <c r="EY23" s="134"/>
      <c r="EZ23" s="134"/>
      <c r="FA23" s="134"/>
      <c r="FB23" s="134"/>
      <c r="FC23" s="134"/>
      <c r="FD23" s="134"/>
      <c r="FE23" s="134"/>
      <c r="FF23" s="134"/>
      <c r="FG23" s="134"/>
      <c r="FH23" s="134"/>
      <c r="FI23" s="134"/>
      <c r="FJ23" s="134"/>
      <c r="FK23" s="134"/>
      <c r="FL23" s="134"/>
      <c r="FM23" s="134"/>
      <c r="FN23" s="134"/>
      <c r="FO23" s="134"/>
      <c r="FP23" s="134"/>
      <c r="FQ23" s="134"/>
      <c r="FR23" s="134"/>
      <c r="FS23" s="134"/>
      <c r="FT23" s="134"/>
      <c r="FU23" s="134"/>
      <c r="FV23" s="134"/>
      <c r="FW23" s="134"/>
      <c r="FX23" s="134"/>
      <c r="FY23" s="134"/>
      <c r="FZ23" s="134"/>
      <c r="GA23" s="134"/>
      <c r="GB23" s="134"/>
      <c r="GC23" s="134"/>
      <c r="GD23" s="134"/>
      <c r="GE23" s="134"/>
      <c r="GF23" s="134"/>
      <c r="GG23" s="134"/>
      <c r="GH23" s="134"/>
      <c r="GI23" s="134"/>
      <c r="GJ23" s="134"/>
      <c r="GK23" s="134"/>
      <c r="GL23" s="134"/>
      <c r="GM23" s="134"/>
      <c r="GN23" s="134"/>
      <c r="GO23" s="134"/>
      <c r="GP23" s="134"/>
      <c r="GQ23" s="134"/>
      <c r="GR23" s="134"/>
      <c r="GS23" s="134"/>
      <c r="GT23" s="134"/>
      <c r="GU23" s="134"/>
      <c r="GV23" s="134"/>
      <c r="GW23" s="134"/>
      <c r="GX23" s="134"/>
      <c r="GY23" s="134"/>
      <c r="GZ23" s="134"/>
      <c r="HA23" s="134"/>
      <c r="HB23" s="134"/>
      <c r="HC23" s="134"/>
      <c r="HD23" s="134"/>
      <c r="HE23" s="134"/>
      <c r="HF23" s="134"/>
      <c r="HG23" s="134"/>
      <c r="HH23" s="134"/>
      <c r="HI23" s="134"/>
      <c r="HJ23" s="134"/>
      <c r="HK23" s="134"/>
      <c r="HL23" s="134"/>
      <c r="HM23" s="134"/>
      <c r="HN23" s="134"/>
      <c r="HO23" s="134"/>
      <c r="HP23" s="134"/>
      <c r="HQ23" s="134"/>
      <c r="HR23" s="134"/>
      <c r="HS23" s="134"/>
      <c r="HT23" s="134"/>
      <c r="HU23" s="134"/>
      <c r="HV23" s="134"/>
      <c r="HW23" s="134"/>
      <c r="HX23" s="134"/>
      <c r="HY23" s="134"/>
      <c r="HZ23" s="134"/>
      <c r="IA23" s="134"/>
      <c r="IB23" s="134"/>
      <c r="IC23" s="134"/>
      <c r="ID23" s="134"/>
      <c r="IE23" s="134"/>
      <c r="IF23" s="134"/>
      <c r="IG23" s="134"/>
      <c r="IH23" s="134"/>
      <c r="II23" s="134"/>
      <c r="IJ23" s="134"/>
      <c r="IK23" s="134"/>
      <c r="IL23" s="134"/>
      <c r="IM23" s="134"/>
      <c r="IN23" s="134"/>
      <c r="IO23" s="134"/>
      <c r="IP23" s="134"/>
      <c r="IQ23" s="134"/>
      <c r="IR23" s="134"/>
      <c r="IS23" s="134"/>
      <c r="IT23" s="134"/>
      <c r="IU23" s="134"/>
      <c r="IV23" s="134"/>
    </row>
    <row r="24" spans="1:256" s="137" customFormat="1" ht="30" customHeight="1" x14ac:dyDescent="0.15">
      <c r="A24" s="134"/>
      <c r="B24" s="135"/>
      <c r="C24" s="133"/>
      <c r="D24" s="133"/>
      <c r="E24" s="136"/>
      <c r="F24" s="133"/>
      <c r="G24" s="192" t="s">
        <v>105</v>
      </c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AZ24" s="194"/>
      <c r="BA24" s="188"/>
      <c r="BB24" s="189"/>
      <c r="BC24" s="189"/>
      <c r="BD24" s="189"/>
      <c r="BE24" s="189"/>
      <c r="BF24" s="189"/>
      <c r="BG24" s="189"/>
      <c r="BH24" s="189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189"/>
      <c r="CA24" s="189"/>
      <c r="CB24" s="189"/>
      <c r="CC24" s="189"/>
      <c r="CD24" s="189"/>
      <c r="CE24" s="189"/>
      <c r="CF24" s="189"/>
      <c r="CG24" s="189"/>
      <c r="CH24" s="189"/>
      <c r="CI24" s="189"/>
      <c r="CJ24" s="189"/>
      <c r="CK24" s="189"/>
      <c r="CL24" s="189"/>
      <c r="CM24" s="189"/>
      <c r="CN24" s="189"/>
      <c r="CO24" s="189"/>
      <c r="CP24" s="189"/>
      <c r="CQ24" s="189"/>
      <c r="CR24" s="189"/>
      <c r="CS24" s="189"/>
      <c r="CT24" s="189"/>
      <c r="CU24" s="189"/>
      <c r="CV24" s="189"/>
      <c r="CW24" s="189"/>
      <c r="CX24" s="189"/>
      <c r="CY24" s="190"/>
      <c r="CZ24" s="190"/>
      <c r="DA24" s="190"/>
      <c r="DB24" s="190"/>
      <c r="DC24" s="190"/>
      <c r="DD24" s="190"/>
      <c r="DE24" s="190"/>
      <c r="DF24" s="190"/>
      <c r="DG24" s="190"/>
      <c r="DH24" s="190"/>
      <c r="DI24" s="190"/>
      <c r="DJ24" s="190"/>
      <c r="DK24" s="190"/>
      <c r="DL24" s="190"/>
      <c r="DM24" s="190"/>
      <c r="DN24" s="190"/>
      <c r="DO24" s="190"/>
      <c r="DP24" s="190"/>
      <c r="DQ24" s="190"/>
      <c r="DR24" s="190"/>
      <c r="DS24" s="190"/>
      <c r="DT24" s="190"/>
      <c r="DU24" s="190"/>
      <c r="DV24" s="190"/>
      <c r="DW24" s="190"/>
      <c r="DX24" s="191"/>
      <c r="DY24" s="133"/>
      <c r="DZ24" s="132"/>
      <c r="EA24" s="134"/>
      <c r="EB24" s="134"/>
      <c r="EC24" s="134"/>
      <c r="ED24" s="134"/>
      <c r="EE24" s="134"/>
      <c r="EF24" s="134"/>
      <c r="EG24" s="134"/>
      <c r="EH24" s="134"/>
      <c r="EI24" s="134"/>
      <c r="EJ24" s="134"/>
      <c r="EK24" s="134"/>
      <c r="EL24" s="134"/>
      <c r="EM24" s="134"/>
      <c r="EN24" s="134"/>
      <c r="EO24" s="134"/>
      <c r="EP24" s="134"/>
      <c r="EQ24" s="134"/>
      <c r="ER24" s="134"/>
      <c r="ES24" s="134"/>
      <c r="ET24" s="134"/>
      <c r="EU24" s="134"/>
      <c r="EV24" s="134"/>
      <c r="EW24" s="134"/>
      <c r="EX24" s="134"/>
      <c r="EY24" s="134"/>
      <c r="EZ24" s="134"/>
      <c r="FA24" s="134"/>
      <c r="FB24" s="134"/>
      <c r="FC24" s="134"/>
      <c r="FD24" s="134"/>
      <c r="FE24" s="134"/>
      <c r="FF24" s="134"/>
      <c r="FG24" s="134"/>
      <c r="FH24" s="134"/>
      <c r="FI24" s="134"/>
      <c r="FJ24" s="134"/>
      <c r="FK24" s="134"/>
      <c r="FL24" s="134"/>
      <c r="FM24" s="134"/>
      <c r="FN24" s="134"/>
      <c r="FO24" s="134"/>
      <c r="FP24" s="134"/>
      <c r="FQ24" s="134"/>
      <c r="FR24" s="134"/>
      <c r="FS24" s="134"/>
      <c r="FT24" s="134"/>
      <c r="FU24" s="134"/>
      <c r="FV24" s="134"/>
      <c r="FW24" s="134"/>
      <c r="FX24" s="134"/>
      <c r="FY24" s="134"/>
      <c r="FZ24" s="134"/>
      <c r="GA24" s="134"/>
      <c r="GB24" s="134"/>
      <c r="GC24" s="134"/>
      <c r="GD24" s="134"/>
      <c r="GE24" s="134"/>
      <c r="GF24" s="134"/>
      <c r="GG24" s="134"/>
      <c r="GH24" s="134"/>
      <c r="GI24" s="134"/>
      <c r="GJ24" s="134"/>
      <c r="GK24" s="134"/>
      <c r="GL24" s="134"/>
      <c r="GM24" s="134"/>
      <c r="GN24" s="134"/>
      <c r="GO24" s="134"/>
      <c r="GP24" s="134"/>
      <c r="GQ24" s="134"/>
      <c r="GR24" s="134"/>
      <c r="GS24" s="134"/>
      <c r="GT24" s="134"/>
      <c r="GU24" s="134"/>
      <c r="GV24" s="134"/>
      <c r="GW24" s="134"/>
      <c r="GX24" s="134"/>
      <c r="GY24" s="134"/>
      <c r="GZ24" s="134"/>
      <c r="HA24" s="134"/>
      <c r="HB24" s="134"/>
      <c r="HC24" s="134"/>
      <c r="HD24" s="134"/>
      <c r="HE24" s="134"/>
      <c r="HF24" s="134"/>
      <c r="HG24" s="134"/>
      <c r="HH24" s="134"/>
      <c r="HI24" s="134"/>
      <c r="HJ24" s="134"/>
      <c r="HK24" s="134"/>
      <c r="HL24" s="134"/>
      <c r="HM24" s="134"/>
      <c r="HN24" s="134"/>
      <c r="HO24" s="134"/>
      <c r="HP24" s="134"/>
      <c r="HQ24" s="134"/>
      <c r="HR24" s="134"/>
      <c r="HS24" s="134"/>
      <c r="HT24" s="134"/>
      <c r="HU24" s="134"/>
      <c r="HV24" s="134"/>
      <c r="HW24" s="134"/>
      <c r="HX24" s="134"/>
      <c r="HY24" s="134"/>
      <c r="HZ24" s="134"/>
      <c r="IA24" s="134"/>
      <c r="IB24" s="134"/>
      <c r="IC24" s="134"/>
      <c r="ID24" s="134"/>
      <c r="IE24" s="134"/>
      <c r="IF24" s="134"/>
      <c r="IG24" s="134"/>
      <c r="IH24" s="134"/>
      <c r="II24" s="134"/>
      <c r="IJ24" s="134"/>
      <c r="IK24" s="134"/>
      <c r="IL24" s="134"/>
      <c r="IM24" s="134"/>
      <c r="IN24" s="134"/>
      <c r="IO24" s="134"/>
      <c r="IP24" s="134"/>
      <c r="IQ24" s="134"/>
      <c r="IR24" s="134"/>
      <c r="IS24" s="134"/>
      <c r="IT24" s="134"/>
      <c r="IU24" s="134"/>
      <c r="IV24" s="134"/>
    </row>
    <row r="25" spans="1:256" s="137" customFormat="1" ht="36" customHeight="1" x14ac:dyDescent="0.15">
      <c r="A25" s="134"/>
      <c r="B25" s="135"/>
      <c r="C25" s="133"/>
      <c r="D25" s="133"/>
      <c r="E25" s="136"/>
      <c r="F25" s="133"/>
      <c r="G25" s="192" t="s">
        <v>106</v>
      </c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194"/>
      <c r="BA25" s="188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90"/>
      <c r="CZ25" s="190"/>
      <c r="DA25" s="190"/>
      <c r="DB25" s="190"/>
      <c r="DC25" s="190"/>
      <c r="DD25" s="190"/>
      <c r="DE25" s="190"/>
      <c r="DF25" s="190"/>
      <c r="DG25" s="190"/>
      <c r="DH25" s="190"/>
      <c r="DI25" s="190"/>
      <c r="DJ25" s="190"/>
      <c r="DK25" s="190"/>
      <c r="DL25" s="190"/>
      <c r="DM25" s="190"/>
      <c r="DN25" s="190"/>
      <c r="DO25" s="190"/>
      <c r="DP25" s="190"/>
      <c r="DQ25" s="190"/>
      <c r="DR25" s="190"/>
      <c r="DS25" s="190"/>
      <c r="DT25" s="190"/>
      <c r="DU25" s="190"/>
      <c r="DV25" s="190"/>
      <c r="DW25" s="190"/>
      <c r="DX25" s="191"/>
      <c r="DY25" s="133"/>
      <c r="DZ25" s="132"/>
      <c r="EA25" s="134"/>
      <c r="EB25" s="134"/>
      <c r="EC25" s="134"/>
      <c r="ED25" s="134"/>
      <c r="EE25" s="134"/>
      <c r="EF25" s="134"/>
      <c r="EG25" s="134"/>
      <c r="EH25" s="134"/>
      <c r="EI25" s="134"/>
      <c r="EJ25" s="134"/>
      <c r="EK25" s="134"/>
      <c r="EL25" s="134"/>
      <c r="EM25" s="134"/>
      <c r="EN25" s="134"/>
      <c r="EO25" s="134"/>
      <c r="EP25" s="134"/>
      <c r="EQ25" s="134"/>
      <c r="ER25" s="134"/>
      <c r="ES25" s="134"/>
      <c r="ET25" s="134"/>
      <c r="EU25" s="134"/>
      <c r="EV25" s="134"/>
      <c r="EW25" s="134"/>
      <c r="EX25" s="134"/>
      <c r="EY25" s="134"/>
      <c r="EZ25" s="134"/>
      <c r="FA25" s="134"/>
      <c r="FB25" s="134"/>
      <c r="FC25" s="134"/>
      <c r="FD25" s="134"/>
      <c r="FE25" s="134"/>
      <c r="FF25" s="134"/>
      <c r="FG25" s="134"/>
      <c r="FH25" s="134"/>
      <c r="FI25" s="134"/>
      <c r="FJ25" s="134"/>
      <c r="FK25" s="134"/>
      <c r="FL25" s="134"/>
      <c r="FM25" s="134"/>
      <c r="FN25" s="134"/>
      <c r="FO25" s="134"/>
      <c r="FP25" s="134"/>
      <c r="FQ25" s="134"/>
      <c r="FR25" s="134"/>
      <c r="FS25" s="134"/>
      <c r="FT25" s="134"/>
      <c r="FU25" s="134"/>
      <c r="FV25" s="134"/>
      <c r="FW25" s="134"/>
      <c r="FX25" s="134"/>
      <c r="FY25" s="134"/>
      <c r="FZ25" s="134"/>
      <c r="GA25" s="134"/>
      <c r="GB25" s="134"/>
      <c r="GC25" s="134"/>
      <c r="GD25" s="134"/>
      <c r="GE25" s="134"/>
      <c r="GF25" s="134"/>
      <c r="GG25" s="134"/>
      <c r="GH25" s="134"/>
      <c r="GI25" s="134"/>
      <c r="GJ25" s="134"/>
      <c r="GK25" s="134"/>
      <c r="GL25" s="134"/>
      <c r="GM25" s="134"/>
      <c r="GN25" s="134"/>
      <c r="GO25" s="134"/>
      <c r="GP25" s="134"/>
      <c r="GQ25" s="134"/>
      <c r="GR25" s="134"/>
      <c r="GS25" s="134"/>
      <c r="GT25" s="134"/>
      <c r="GU25" s="134"/>
      <c r="GV25" s="134"/>
      <c r="GW25" s="134"/>
      <c r="GX25" s="134"/>
      <c r="GY25" s="134"/>
      <c r="GZ25" s="134"/>
      <c r="HA25" s="134"/>
      <c r="HB25" s="134"/>
      <c r="HC25" s="134"/>
      <c r="HD25" s="134"/>
      <c r="HE25" s="134"/>
      <c r="HF25" s="134"/>
      <c r="HG25" s="134"/>
      <c r="HH25" s="134"/>
      <c r="HI25" s="134"/>
      <c r="HJ25" s="134"/>
      <c r="HK25" s="134"/>
      <c r="HL25" s="134"/>
      <c r="HM25" s="134"/>
      <c r="HN25" s="134"/>
      <c r="HO25" s="134"/>
      <c r="HP25" s="134"/>
      <c r="HQ25" s="134"/>
      <c r="HR25" s="134"/>
      <c r="HS25" s="134"/>
      <c r="HT25" s="134"/>
      <c r="HU25" s="134"/>
      <c r="HV25" s="134"/>
      <c r="HW25" s="134"/>
      <c r="HX25" s="134"/>
      <c r="HY25" s="134"/>
      <c r="HZ25" s="134"/>
      <c r="IA25" s="134"/>
      <c r="IB25" s="134"/>
      <c r="IC25" s="134"/>
      <c r="ID25" s="134"/>
      <c r="IE25" s="134"/>
      <c r="IF25" s="134"/>
      <c r="IG25" s="134"/>
      <c r="IH25" s="134"/>
      <c r="II25" s="134"/>
      <c r="IJ25" s="134"/>
      <c r="IK25" s="134"/>
      <c r="IL25" s="134"/>
      <c r="IM25" s="134"/>
      <c r="IN25" s="134"/>
      <c r="IO25" s="134"/>
      <c r="IP25" s="134"/>
      <c r="IQ25" s="134"/>
      <c r="IR25" s="134"/>
      <c r="IS25" s="134"/>
      <c r="IT25" s="134"/>
      <c r="IU25" s="134"/>
      <c r="IV25" s="134"/>
    </row>
    <row r="26" spans="1:256" s="137" customFormat="1" ht="36" customHeight="1" x14ac:dyDescent="0.15">
      <c r="A26" s="134"/>
      <c r="B26" s="135"/>
      <c r="C26" s="133"/>
      <c r="D26" s="133"/>
      <c r="E26" s="136"/>
      <c r="F26" s="133"/>
      <c r="G26" s="192" t="s">
        <v>107</v>
      </c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4"/>
      <c r="BA26" s="188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90"/>
      <c r="CZ26" s="190"/>
      <c r="DA26" s="190"/>
      <c r="DB26" s="190"/>
      <c r="DC26" s="190"/>
      <c r="DD26" s="190"/>
      <c r="DE26" s="190"/>
      <c r="DF26" s="190"/>
      <c r="DG26" s="190"/>
      <c r="DH26" s="190"/>
      <c r="DI26" s="190"/>
      <c r="DJ26" s="190"/>
      <c r="DK26" s="190"/>
      <c r="DL26" s="190"/>
      <c r="DM26" s="190"/>
      <c r="DN26" s="190"/>
      <c r="DO26" s="190"/>
      <c r="DP26" s="190"/>
      <c r="DQ26" s="190"/>
      <c r="DR26" s="190"/>
      <c r="DS26" s="190"/>
      <c r="DT26" s="190"/>
      <c r="DU26" s="190"/>
      <c r="DV26" s="190"/>
      <c r="DW26" s="190"/>
      <c r="DX26" s="191"/>
      <c r="DY26" s="133"/>
      <c r="DZ26" s="132"/>
      <c r="EA26" s="134"/>
      <c r="EB26" s="134"/>
      <c r="EC26" s="134"/>
      <c r="ED26" s="134"/>
      <c r="EE26" s="134"/>
      <c r="EF26" s="134"/>
      <c r="EG26" s="134"/>
      <c r="EH26" s="134"/>
      <c r="EI26" s="134"/>
      <c r="EJ26" s="134"/>
      <c r="EK26" s="134"/>
      <c r="EL26" s="134"/>
      <c r="EM26" s="134"/>
      <c r="EN26" s="134"/>
      <c r="EO26" s="134"/>
      <c r="EP26" s="134"/>
      <c r="EQ26" s="134"/>
      <c r="ER26" s="134"/>
      <c r="ES26" s="134"/>
      <c r="ET26" s="134"/>
      <c r="EU26" s="134"/>
      <c r="EV26" s="134"/>
      <c r="EW26" s="134"/>
      <c r="EX26" s="134"/>
      <c r="EY26" s="134"/>
      <c r="EZ26" s="134"/>
      <c r="FA26" s="134"/>
      <c r="FB26" s="134"/>
      <c r="FC26" s="134"/>
      <c r="FD26" s="134"/>
      <c r="FE26" s="134"/>
      <c r="FF26" s="134"/>
      <c r="FG26" s="134"/>
      <c r="FH26" s="134"/>
      <c r="FI26" s="134"/>
      <c r="FJ26" s="134"/>
      <c r="FK26" s="134"/>
      <c r="FL26" s="134"/>
      <c r="FM26" s="134"/>
      <c r="FN26" s="134"/>
      <c r="FO26" s="134"/>
      <c r="FP26" s="134"/>
      <c r="FQ26" s="134"/>
      <c r="FR26" s="134"/>
      <c r="FS26" s="134"/>
      <c r="FT26" s="134"/>
      <c r="FU26" s="134"/>
      <c r="FV26" s="134"/>
      <c r="FW26" s="134"/>
      <c r="FX26" s="134"/>
      <c r="FY26" s="134"/>
      <c r="FZ26" s="134"/>
      <c r="GA26" s="134"/>
      <c r="GB26" s="134"/>
      <c r="GC26" s="134"/>
      <c r="GD26" s="134"/>
      <c r="GE26" s="134"/>
      <c r="GF26" s="134"/>
      <c r="GG26" s="134"/>
      <c r="GH26" s="134"/>
      <c r="GI26" s="134"/>
      <c r="GJ26" s="134"/>
      <c r="GK26" s="134"/>
      <c r="GL26" s="134"/>
      <c r="GM26" s="134"/>
      <c r="GN26" s="134"/>
      <c r="GO26" s="134"/>
      <c r="GP26" s="134"/>
      <c r="GQ26" s="134"/>
      <c r="GR26" s="134"/>
      <c r="GS26" s="134"/>
      <c r="GT26" s="134"/>
      <c r="GU26" s="134"/>
      <c r="GV26" s="134"/>
      <c r="GW26" s="134"/>
      <c r="GX26" s="134"/>
      <c r="GY26" s="134"/>
      <c r="GZ26" s="134"/>
      <c r="HA26" s="134"/>
      <c r="HB26" s="134"/>
      <c r="HC26" s="134"/>
      <c r="HD26" s="134"/>
      <c r="HE26" s="134"/>
      <c r="HF26" s="134"/>
      <c r="HG26" s="134"/>
      <c r="HH26" s="134"/>
      <c r="HI26" s="134"/>
      <c r="HJ26" s="134"/>
      <c r="HK26" s="134"/>
      <c r="HL26" s="134"/>
      <c r="HM26" s="134"/>
      <c r="HN26" s="134"/>
      <c r="HO26" s="134"/>
      <c r="HP26" s="134"/>
      <c r="HQ26" s="134"/>
      <c r="HR26" s="134"/>
      <c r="HS26" s="134"/>
      <c r="HT26" s="134"/>
      <c r="HU26" s="134"/>
      <c r="HV26" s="134"/>
      <c r="HW26" s="134"/>
      <c r="HX26" s="134"/>
      <c r="HY26" s="134"/>
      <c r="HZ26" s="134"/>
      <c r="IA26" s="134"/>
      <c r="IB26" s="134"/>
      <c r="IC26" s="134"/>
      <c r="ID26" s="134"/>
      <c r="IE26" s="134"/>
      <c r="IF26" s="134"/>
      <c r="IG26" s="134"/>
      <c r="IH26" s="134"/>
      <c r="II26" s="134"/>
      <c r="IJ26" s="134"/>
      <c r="IK26" s="134"/>
      <c r="IL26" s="134"/>
      <c r="IM26" s="134"/>
      <c r="IN26" s="134"/>
      <c r="IO26" s="134"/>
      <c r="IP26" s="134"/>
      <c r="IQ26" s="134"/>
      <c r="IR26" s="134"/>
      <c r="IS26" s="134"/>
      <c r="IT26" s="134"/>
      <c r="IU26" s="134"/>
      <c r="IV26" s="134"/>
    </row>
    <row r="27" spans="1:256" s="137" customFormat="1" ht="30" customHeight="1" x14ac:dyDescent="0.15">
      <c r="A27" s="134"/>
      <c r="B27" s="135"/>
      <c r="C27" s="133"/>
      <c r="D27" s="133"/>
      <c r="E27" s="136"/>
      <c r="F27" s="133"/>
      <c r="G27" s="192" t="s">
        <v>108</v>
      </c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4"/>
      <c r="BA27" s="188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189"/>
      <c r="CH27" s="189"/>
      <c r="CI27" s="189"/>
      <c r="CJ27" s="189"/>
      <c r="CK27" s="189"/>
      <c r="CL27" s="189"/>
      <c r="CM27" s="189"/>
      <c r="CN27" s="189"/>
      <c r="CO27" s="189"/>
      <c r="CP27" s="189"/>
      <c r="CQ27" s="189"/>
      <c r="CR27" s="189"/>
      <c r="CS27" s="189"/>
      <c r="CT27" s="189"/>
      <c r="CU27" s="189"/>
      <c r="CV27" s="189"/>
      <c r="CW27" s="189"/>
      <c r="CX27" s="189"/>
      <c r="CY27" s="190"/>
      <c r="CZ27" s="190"/>
      <c r="DA27" s="190"/>
      <c r="DB27" s="190"/>
      <c r="DC27" s="190"/>
      <c r="DD27" s="190"/>
      <c r="DE27" s="190"/>
      <c r="DF27" s="190"/>
      <c r="DG27" s="190"/>
      <c r="DH27" s="190"/>
      <c r="DI27" s="190"/>
      <c r="DJ27" s="190"/>
      <c r="DK27" s="190"/>
      <c r="DL27" s="190"/>
      <c r="DM27" s="190"/>
      <c r="DN27" s="190"/>
      <c r="DO27" s="190"/>
      <c r="DP27" s="190"/>
      <c r="DQ27" s="190"/>
      <c r="DR27" s="190"/>
      <c r="DS27" s="190"/>
      <c r="DT27" s="190"/>
      <c r="DU27" s="190"/>
      <c r="DV27" s="190"/>
      <c r="DW27" s="190"/>
      <c r="DX27" s="191"/>
      <c r="DY27" s="133"/>
      <c r="DZ27" s="132"/>
      <c r="EA27" s="134"/>
      <c r="EB27" s="134"/>
      <c r="EC27" s="134"/>
      <c r="ED27" s="134"/>
      <c r="EE27" s="134"/>
      <c r="EF27" s="134"/>
      <c r="EG27" s="134"/>
      <c r="EH27" s="134"/>
      <c r="EI27" s="134"/>
      <c r="EJ27" s="134"/>
      <c r="EK27" s="134"/>
      <c r="EL27" s="134"/>
      <c r="EM27" s="134"/>
      <c r="EN27" s="134"/>
      <c r="EO27" s="134"/>
      <c r="EP27" s="134"/>
      <c r="EQ27" s="134"/>
      <c r="ER27" s="134"/>
      <c r="ES27" s="134"/>
      <c r="ET27" s="134"/>
      <c r="EU27" s="134"/>
      <c r="EV27" s="134"/>
      <c r="EW27" s="134"/>
      <c r="EX27" s="134"/>
      <c r="EY27" s="134"/>
      <c r="EZ27" s="134"/>
      <c r="FA27" s="134"/>
      <c r="FB27" s="134"/>
      <c r="FC27" s="134"/>
      <c r="FD27" s="134"/>
      <c r="FE27" s="134"/>
      <c r="FF27" s="134"/>
      <c r="FG27" s="134"/>
      <c r="FH27" s="134"/>
      <c r="FI27" s="134"/>
      <c r="FJ27" s="134"/>
      <c r="FK27" s="134"/>
      <c r="FL27" s="134"/>
      <c r="FM27" s="134"/>
      <c r="FN27" s="134"/>
      <c r="FO27" s="134"/>
      <c r="FP27" s="134"/>
      <c r="FQ27" s="134"/>
      <c r="FR27" s="134"/>
      <c r="FS27" s="134"/>
      <c r="FT27" s="134"/>
      <c r="FU27" s="134"/>
      <c r="FV27" s="134"/>
      <c r="FW27" s="134"/>
      <c r="FX27" s="134"/>
      <c r="FY27" s="134"/>
      <c r="FZ27" s="134"/>
      <c r="GA27" s="134"/>
      <c r="GB27" s="134"/>
      <c r="GC27" s="134"/>
      <c r="GD27" s="134"/>
      <c r="GE27" s="134"/>
      <c r="GF27" s="134"/>
      <c r="GG27" s="134"/>
      <c r="GH27" s="134"/>
      <c r="GI27" s="134"/>
      <c r="GJ27" s="134"/>
      <c r="GK27" s="134"/>
      <c r="GL27" s="134"/>
      <c r="GM27" s="134"/>
      <c r="GN27" s="134"/>
      <c r="GO27" s="134"/>
      <c r="GP27" s="134"/>
      <c r="GQ27" s="134"/>
      <c r="GR27" s="134"/>
      <c r="GS27" s="134"/>
      <c r="GT27" s="134"/>
      <c r="GU27" s="134"/>
      <c r="GV27" s="134"/>
      <c r="GW27" s="134"/>
      <c r="GX27" s="134"/>
      <c r="GY27" s="134"/>
      <c r="GZ27" s="134"/>
      <c r="HA27" s="134"/>
      <c r="HB27" s="134"/>
      <c r="HC27" s="134"/>
      <c r="HD27" s="134"/>
      <c r="HE27" s="134"/>
      <c r="HF27" s="134"/>
      <c r="HG27" s="134"/>
      <c r="HH27" s="134"/>
      <c r="HI27" s="134"/>
      <c r="HJ27" s="134"/>
      <c r="HK27" s="134"/>
      <c r="HL27" s="134"/>
      <c r="HM27" s="134"/>
      <c r="HN27" s="134"/>
      <c r="HO27" s="134"/>
      <c r="HP27" s="134"/>
      <c r="HQ27" s="134"/>
      <c r="HR27" s="134"/>
      <c r="HS27" s="134"/>
      <c r="HT27" s="134"/>
      <c r="HU27" s="134"/>
      <c r="HV27" s="134"/>
      <c r="HW27" s="134"/>
      <c r="HX27" s="134"/>
      <c r="HY27" s="134"/>
      <c r="HZ27" s="134"/>
      <c r="IA27" s="134"/>
      <c r="IB27" s="134"/>
      <c r="IC27" s="134"/>
      <c r="ID27" s="134"/>
      <c r="IE27" s="134"/>
      <c r="IF27" s="134"/>
      <c r="IG27" s="134"/>
      <c r="IH27" s="134"/>
      <c r="II27" s="134"/>
      <c r="IJ27" s="134"/>
      <c r="IK27" s="134"/>
      <c r="IL27" s="134"/>
      <c r="IM27" s="134"/>
      <c r="IN27" s="134"/>
      <c r="IO27" s="134"/>
      <c r="IP27" s="134"/>
      <c r="IQ27" s="134"/>
      <c r="IR27" s="134"/>
      <c r="IS27" s="134"/>
      <c r="IT27" s="134"/>
      <c r="IU27" s="134"/>
      <c r="IV27" s="134"/>
    </row>
    <row r="28" spans="1:256" s="137" customFormat="1" ht="55.5" customHeight="1" x14ac:dyDescent="0.15">
      <c r="A28" s="134"/>
      <c r="B28" s="135"/>
      <c r="C28" s="133"/>
      <c r="D28" s="133"/>
      <c r="E28" s="136"/>
      <c r="F28" s="133"/>
      <c r="G28" s="192" t="s">
        <v>109</v>
      </c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4"/>
      <c r="BA28" s="188"/>
      <c r="BB28" s="189"/>
      <c r="BC28" s="189"/>
      <c r="BD28" s="189"/>
      <c r="BE28" s="189"/>
      <c r="BF28" s="189"/>
      <c r="BG28" s="189"/>
      <c r="BH28" s="189"/>
      <c r="BI28" s="189"/>
      <c r="BJ28" s="189"/>
      <c r="BK28" s="189"/>
      <c r="BL28" s="189"/>
      <c r="BM28" s="189"/>
      <c r="BN28" s="189"/>
      <c r="BO28" s="189"/>
      <c r="BP28" s="189"/>
      <c r="BQ28" s="189"/>
      <c r="BR28" s="189"/>
      <c r="BS28" s="189"/>
      <c r="BT28" s="189"/>
      <c r="BU28" s="189"/>
      <c r="BV28" s="189"/>
      <c r="BW28" s="189"/>
      <c r="BX28" s="189"/>
      <c r="BY28" s="189"/>
      <c r="BZ28" s="189"/>
      <c r="CA28" s="189"/>
      <c r="CB28" s="189"/>
      <c r="CC28" s="189"/>
      <c r="CD28" s="189"/>
      <c r="CE28" s="189"/>
      <c r="CF28" s="189"/>
      <c r="CG28" s="189"/>
      <c r="CH28" s="189"/>
      <c r="CI28" s="189"/>
      <c r="CJ28" s="189"/>
      <c r="CK28" s="189"/>
      <c r="CL28" s="189"/>
      <c r="CM28" s="189"/>
      <c r="CN28" s="189"/>
      <c r="CO28" s="189"/>
      <c r="CP28" s="189"/>
      <c r="CQ28" s="189"/>
      <c r="CR28" s="189"/>
      <c r="CS28" s="189"/>
      <c r="CT28" s="189"/>
      <c r="CU28" s="189"/>
      <c r="CV28" s="189"/>
      <c r="CW28" s="189"/>
      <c r="CX28" s="189"/>
      <c r="CY28" s="190"/>
      <c r="CZ28" s="190"/>
      <c r="DA28" s="190"/>
      <c r="DB28" s="190"/>
      <c r="DC28" s="190"/>
      <c r="DD28" s="190"/>
      <c r="DE28" s="190"/>
      <c r="DF28" s="190"/>
      <c r="DG28" s="190"/>
      <c r="DH28" s="190"/>
      <c r="DI28" s="190"/>
      <c r="DJ28" s="190"/>
      <c r="DK28" s="190"/>
      <c r="DL28" s="190"/>
      <c r="DM28" s="190"/>
      <c r="DN28" s="190"/>
      <c r="DO28" s="190"/>
      <c r="DP28" s="190"/>
      <c r="DQ28" s="190"/>
      <c r="DR28" s="190"/>
      <c r="DS28" s="190"/>
      <c r="DT28" s="190"/>
      <c r="DU28" s="190"/>
      <c r="DV28" s="190"/>
      <c r="DW28" s="190"/>
      <c r="DX28" s="191"/>
      <c r="DY28" s="133"/>
      <c r="DZ28" s="132"/>
      <c r="EA28" s="134"/>
      <c r="EB28" s="134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  <c r="EM28" s="134"/>
      <c r="EN28" s="134"/>
      <c r="EO28" s="134"/>
      <c r="EP28" s="134"/>
      <c r="EQ28" s="134"/>
      <c r="ER28" s="134"/>
      <c r="ES28" s="134"/>
      <c r="ET28" s="134"/>
      <c r="EU28" s="134"/>
      <c r="EV28" s="134"/>
      <c r="EW28" s="134"/>
      <c r="EX28" s="134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4"/>
      <c r="FO28" s="134"/>
      <c r="FP28" s="134"/>
      <c r="FQ28" s="134"/>
      <c r="FR28" s="134"/>
      <c r="FS28" s="134"/>
      <c r="FT28" s="134"/>
      <c r="FU28" s="134"/>
      <c r="FV28" s="134"/>
      <c r="FW28" s="134"/>
      <c r="FX28" s="134"/>
      <c r="FY28" s="134"/>
      <c r="FZ28" s="134"/>
      <c r="GA28" s="134"/>
      <c r="GB28" s="134"/>
      <c r="GC28" s="134"/>
      <c r="GD28" s="134"/>
      <c r="GE28" s="134"/>
      <c r="GF28" s="134"/>
      <c r="GG28" s="134"/>
      <c r="GH28" s="134"/>
      <c r="GI28" s="134"/>
      <c r="GJ28" s="134"/>
      <c r="GK28" s="134"/>
      <c r="GL28" s="134"/>
      <c r="GM28" s="134"/>
      <c r="GN28" s="134"/>
      <c r="GO28" s="134"/>
      <c r="GP28" s="134"/>
      <c r="GQ28" s="134"/>
      <c r="GR28" s="134"/>
      <c r="GS28" s="134"/>
      <c r="GT28" s="134"/>
      <c r="GU28" s="134"/>
      <c r="GV28" s="134"/>
      <c r="GW28" s="134"/>
      <c r="GX28" s="134"/>
      <c r="GY28" s="134"/>
      <c r="GZ28" s="134"/>
      <c r="HA28" s="134"/>
      <c r="HB28" s="134"/>
      <c r="HC28" s="134"/>
      <c r="HD28" s="134"/>
      <c r="HE28" s="134"/>
      <c r="HF28" s="134"/>
      <c r="HG28" s="134"/>
      <c r="HH28" s="134"/>
      <c r="HI28" s="134"/>
      <c r="HJ28" s="134"/>
      <c r="HK28" s="134"/>
      <c r="HL28" s="134"/>
      <c r="HM28" s="134"/>
      <c r="HN28" s="134"/>
      <c r="HO28" s="134"/>
      <c r="HP28" s="134"/>
      <c r="HQ28" s="134"/>
      <c r="HR28" s="134"/>
      <c r="HS28" s="134"/>
      <c r="HT28" s="134"/>
      <c r="HU28" s="134"/>
      <c r="HV28" s="134"/>
      <c r="HW28" s="134"/>
      <c r="HX28" s="134"/>
      <c r="HY28" s="134"/>
      <c r="HZ28" s="134"/>
      <c r="IA28" s="134"/>
      <c r="IB28" s="134"/>
      <c r="IC28" s="134"/>
      <c r="ID28" s="134"/>
      <c r="IE28" s="134"/>
      <c r="IF28" s="134"/>
      <c r="IG28" s="134"/>
      <c r="IH28" s="134"/>
      <c r="II28" s="134"/>
      <c r="IJ28" s="134"/>
      <c r="IK28" s="134"/>
      <c r="IL28" s="134"/>
      <c r="IM28" s="134"/>
      <c r="IN28" s="134"/>
      <c r="IO28" s="134"/>
      <c r="IP28" s="134"/>
      <c r="IQ28" s="134"/>
      <c r="IR28" s="134"/>
      <c r="IS28" s="134"/>
      <c r="IT28" s="134"/>
      <c r="IU28" s="134"/>
      <c r="IV28" s="134"/>
    </row>
    <row r="29" spans="1:256" s="137" customFormat="1" ht="19.5" customHeight="1" x14ac:dyDescent="0.15">
      <c r="A29" s="134"/>
      <c r="B29" s="135"/>
      <c r="C29" s="133"/>
      <c r="D29" s="133"/>
      <c r="E29" s="136"/>
      <c r="F29" s="133"/>
      <c r="G29" s="192" t="s">
        <v>110</v>
      </c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4"/>
      <c r="BA29" s="188"/>
      <c r="BB29" s="189"/>
      <c r="BC29" s="189"/>
      <c r="BD29" s="189"/>
      <c r="BE29" s="189"/>
      <c r="BF29" s="189"/>
      <c r="BG29" s="189"/>
      <c r="BH29" s="189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189"/>
      <c r="CA29" s="189"/>
      <c r="CB29" s="189"/>
      <c r="CC29" s="189"/>
      <c r="CD29" s="189"/>
      <c r="CE29" s="189"/>
      <c r="CF29" s="189"/>
      <c r="CG29" s="189"/>
      <c r="CH29" s="189"/>
      <c r="CI29" s="189"/>
      <c r="CJ29" s="189"/>
      <c r="CK29" s="189"/>
      <c r="CL29" s="189"/>
      <c r="CM29" s="189"/>
      <c r="CN29" s="189"/>
      <c r="CO29" s="189"/>
      <c r="CP29" s="189"/>
      <c r="CQ29" s="189"/>
      <c r="CR29" s="189"/>
      <c r="CS29" s="189"/>
      <c r="CT29" s="189"/>
      <c r="CU29" s="189"/>
      <c r="CV29" s="189"/>
      <c r="CW29" s="189"/>
      <c r="CX29" s="189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1"/>
      <c r="DY29" s="133"/>
      <c r="DZ29" s="132"/>
      <c r="EA29" s="134"/>
      <c r="EB29" s="134"/>
      <c r="EC29" s="134"/>
      <c r="ED29" s="134"/>
      <c r="EE29" s="134"/>
      <c r="EF29" s="134"/>
      <c r="EG29" s="134"/>
      <c r="EH29" s="134"/>
      <c r="EI29" s="134"/>
      <c r="EJ29" s="134"/>
      <c r="EK29" s="134"/>
      <c r="EL29" s="134"/>
      <c r="EM29" s="134"/>
      <c r="EN29" s="134"/>
      <c r="EO29" s="134"/>
      <c r="EP29" s="134"/>
      <c r="EQ29" s="134"/>
      <c r="ER29" s="134"/>
      <c r="ES29" s="134"/>
      <c r="ET29" s="134"/>
      <c r="EU29" s="134"/>
      <c r="EV29" s="134"/>
      <c r="EW29" s="134"/>
      <c r="EX29" s="134"/>
      <c r="EY29" s="134"/>
      <c r="EZ29" s="134"/>
      <c r="FA29" s="134"/>
      <c r="FB29" s="134"/>
      <c r="FC29" s="134"/>
      <c r="FD29" s="134"/>
      <c r="FE29" s="134"/>
      <c r="FF29" s="134"/>
      <c r="FG29" s="134"/>
      <c r="FH29" s="134"/>
      <c r="FI29" s="134"/>
      <c r="FJ29" s="134"/>
      <c r="FK29" s="134"/>
      <c r="FL29" s="134"/>
      <c r="FM29" s="134"/>
      <c r="FN29" s="134"/>
      <c r="FO29" s="134"/>
      <c r="FP29" s="134"/>
      <c r="FQ29" s="134"/>
      <c r="FR29" s="134"/>
      <c r="FS29" s="134"/>
      <c r="FT29" s="134"/>
      <c r="FU29" s="134"/>
      <c r="FV29" s="134"/>
      <c r="FW29" s="134"/>
      <c r="FX29" s="134"/>
      <c r="FY29" s="134"/>
      <c r="FZ29" s="134"/>
      <c r="GA29" s="134"/>
      <c r="GB29" s="134"/>
      <c r="GC29" s="134"/>
      <c r="GD29" s="134"/>
      <c r="GE29" s="134"/>
      <c r="GF29" s="134"/>
      <c r="GG29" s="134"/>
      <c r="GH29" s="134"/>
      <c r="GI29" s="134"/>
      <c r="GJ29" s="134"/>
      <c r="GK29" s="134"/>
      <c r="GL29" s="134"/>
      <c r="GM29" s="134"/>
      <c r="GN29" s="134"/>
      <c r="GO29" s="134"/>
      <c r="GP29" s="134"/>
      <c r="GQ29" s="134"/>
      <c r="GR29" s="134"/>
      <c r="GS29" s="134"/>
      <c r="GT29" s="134"/>
      <c r="GU29" s="134"/>
      <c r="GV29" s="134"/>
      <c r="GW29" s="134"/>
      <c r="GX29" s="134"/>
      <c r="GY29" s="134"/>
      <c r="GZ29" s="134"/>
      <c r="HA29" s="134"/>
      <c r="HB29" s="134"/>
      <c r="HC29" s="134"/>
      <c r="HD29" s="134"/>
      <c r="HE29" s="134"/>
      <c r="HF29" s="134"/>
      <c r="HG29" s="134"/>
      <c r="HH29" s="134"/>
      <c r="HI29" s="134"/>
      <c r="HJ29" s="134"/>
      <c r="HK29" s="134"/>
      <c r="HL29" s="134"/>
      <c r="HM29" s="134"/>
      <c r="HN29" s="134"/>
      <c r="HO29" s="134"/>
      <c r="HP29" s="134"/>
      <c r="HQ29" s="134"/>
      <c r="HR29" s="134"/>
      <c r="HS29" s="134"/>
      <c r="HT29" s="134"/>
      <c r="HU29" s="134"/>
      <c r="HV29" s="134"/>
      <c r="HW29" s="134"/>
      <c r="HX29" s="134"/>
      <c r="HY29" s="134"/>
      <c r="HZ29" s="134"/>
      <c r="IA29" s="134"/>
      <c r="IB29" s="134"/>
      <c r="IC29" s="134"/>
      <c r="ID29" s="134"/>
      <c r="IE29" s="134"/>
      <c r="IF29" s="134"/>
      <c r="IG29" s="134"/>
      <c r="IH29" s="134"/>
      <c r="II29" s="134"/>
      <c r="IJ29" s="134"/>
      <c r="IK29" s="134"/>
      <c r="IL29" s="134"/>
      <c r="IM29" s="134"/>
      <c r="IN29" s="134"/>
      <c r="IO29" s="134"/>
      <c r="IP29" s="134"/>
      <c r="IQ29" s="134"/>
      <c r="IR29" s="134"/>
      <c r="IS29" s="134"/>
      <c r="IT29" s="134"/>
      <c r="IU29" s="134"/>
      <c r="IV29" s="134"/>
    </row>
    <row r="30" spans="1:256" s="137" customFormat="1" ht="30" customHeight="1" x14ac:dyDescent="0.15">
      <c r="A30" s="134"/>
      <c r="B30" s="135"/>
      <c r="C30" s="133"/>
      <c r="D30" s="133"/>
      <c r="E30" s="136"/>
      <c r="F30" s="133"/>
      <c r="G30" s="192" t="s">
        <v>111</v>
      </c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4"/>
      <c r="BA30" s="188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89"/>
      <c r="CG30" s="189"/>
      <c r="CH30" s="189"/>
      <c r="CI30" s="189"/>
      <c r="CJ30" s="189"/>
      <c r="CK30" s="189"/>
      <c r="CL30" s="189"/>
      <c r="CM30" s="189"/>
      <c r="CN30" s="189"/>
      <c r="CO30" s="189"/>
      <c r="CP30" s="189"/>
      <c r="CQ30" s="189"/>
      <c r="CR30" s="189"/>
      <c r="CS30" s="189"/>
      <c r="CT30" s="189"/>
      <c r="CU30" s="189"/>
      <c r="CV30" s="189"/>
      <c r="CW30" s="189"/>
      <c r="CX30" s="189"/>
      <c r="CY30" s="190"/>
      <c r="CZ30" s="190"/>
      <c r="DA30" s="190"/>
      <c r="DB30" s="190"/>
      <c r="DC30" s="190"/>
      <c r="DD30" s="190"/>
      <c r="DE30" s="190"/>
      <c r="DF30" s="190"/>
      <c r="DG30" s="190"/>
      <c r="DH30" s="190"/>
      <c r="DI30" s="190"/>
      <c r="DJ30" s="190"/>
      <c r="DK30" s="190"/>
      <c r="DL30" s="190"/>
      <c r="DM30" s="190"/>
      <c r="DN30" s="190"/>
      <c r="DO30" s="190"/>
      <c r="DP30" s="190"/>
      <c r="DQ30" s="190"/>
      <c r="DR30" s="190"/>
      <c r="DS30" s="190"/>
      <c r="DT30" s="190"/>
      <c r="DU30" s="190"/>
      <c r="DV30" s="190"/>
      <c r="DW30" s="190"/>
      <c r="DX30" s="191"/>
      <c r="DY30" s="133"/>
      <c r="DZ30" s="132"/>
      <c r="EA30" s="134"/>
      <c r="EB30" s="134"/>
      <c r="EC30" s="134"/>
      <c r="ED30" s="134"/>
      <c r="EE30" s="134"/>
      <c r="EF30" s="134"/>
      <c r="EG30" s="134"/>
      <c r="EH30" s="134"/>
      <c r="EI30" s="134"/>
      <c r="EJ30" s="134"/>
      <c r="EK30" s="134"/>
      <c r="EL30" s="134"/>
      <c r="EM30" s="134"/>
      <c r="EN30" s="134"/>
      <c r="EO30" s="134"/>
      <c r="EP30" s="134"/>
      <c r="EQ30" s="134"/>
      <c r="ER30" s="134"/>
      <c r="ES30" s="134"/>
      <c r="ET30" s="134"/>
      <c r="EU30" s="134"/>
      <c r="EV30" s="134"/>
      <c r="EW30" s="134"/>
      <c r="EX30" s="134"/>
      <c r="EY30" s="134"/>
      <c r="EZ30" s="134"/>
      <c r="FA30" s="134"/>
      <c r="FB30" s="134"/>
      <c r="FC30" s="134"/>
      <c r="FD30" s="134"/>
      <c r="FE30" s="134"/>
      <c r="FF30" s="134"/>
      <c r="FG30" s="134"/>
      <c r="FH30" s="134"/>
      <c r="FI30" s="134"/>
      <c r="FJ30" s="134"/>
      <c r="FK30" s="134"/>
      <c r="FL30" s="134"/>
      <c r="FM30" s="134"/>
      <c r="FN30" s="134"/>
      <c r="FO30" s="134"/>
      <c r="FP30" s="134"/>
      <c r="FQ30" s="134"/>
      <c r="FR30" s="134"/>
      <c r="FS30" s="134"/>
      <c r="FT30" s="134"/>
      <c r="FU30" s="134"/>
      <c r="FV30" s="134"/>
      <c r="FW30" s="134"/>
      <c r="FX30" s="134"/>
      <c r="FY30" s="134"/>
      <c r="FZ30" s="134"/>
      <c r="GA30" s="134"/>
      <c r="GB30" s="134"/>
      <c r="GC30" s="134"/>
      <c r="GD30" s="134"/>
      <c r="GE30" s="134"/>
      <c r="GF30" s="134"/>
      <c r="GG30" s="134"/>
      <c r="GH30" s="134"/>
      <c r="GI30" s="134"/>
      <c r="GJ30" s="134"/>
      <c r="GK30" s="134"/>
      <c r="GL30" s="134"/>
      <c r="GM30" s="134"/>
      <c r="GN30" s="134"/>
      <c r="GO30" s="134"/>
      <c r="GP30" s="134"/>
      <c r="GQ30" s="134"/>
      <c r="GR30" s="134"/>
      <c r="GS30" s="134"/>
      <c r="GT30" s="134"/>
      <c r="GU30" s="134"/>
      <c r="GV30" s="134"/>
      <c r="GW30" s="134"/>
      <c r="GX30" s="134"/>
      <c r="GY30" s="134"/>
      <c r="GZ30" s="134"/>
      <c r="HA30" s="134"/>
      <c r="HB30" s="134"/>
      <c r="HC30" s="134"/>
      <c r="HD30" s="134"/>
      <c r="HE30" s="134"/>
      <c r="HF30" s="134"/>
      <c r="HG30" s="134"/>
      <c r="HH30" s="134"/>
      <c r="HI30" s="134"/>
      <c r="HJ30" s="134"/>
      <c r="HK30" s="134"/>
      <c r="HL30" s="134"/>
      <c r="HM30" s="134"/>
      <c r="HN30" s="134"/>
      <c r="HO30" s="134"/>
      <c r="HP30" s="134"/>
      <c r="HQ30" s="134"/>
      <c r="HR30" s="134"/>
      <c r="HS30" s="134"/>
      <c r="HT30" s="134"/>
      <c r="HU30" s="134"/>
      <c r="HV30" s="134"/>
      <c r="HW30" s="134"/>
      <c r="HX30" s="134"/>
      <c r="HY30" s="134"/>
      <c r="HZ30" s="134"/>
      <c r="IA30" s="134"/>
      <c r="IB30" s="134"/>
      <c r="IC30" s="134"/>
      <c r="ID30" s="134"/>
      <c r="IE30" s="134"/>
      <c r="IF30" s="134"/>
      <c r="IG30" s="134"/>
      <c r="IH30" s="134"/>
      <c r="II30" s="134"/>
      <c r="IJ30" s="134"/>
      <c r="IK30" s="134"/>
      <c r="IL30" s="134"/>
      <c r="IM30" s="134"/>
      <c r="IN30" s="134"/>
      <c r="IO30" s="134"/>
      <c r="IP30" s="134"/>
      <c r="IQ30" s="134"/>
      <c r="IR30" s="134"/>
      <c r="IS30" s="134"/>
      <c r="IT30" s="134"/>
      <c r="IU30" s="134"/>
      <c r="IV30" s="134"/>
    </row>
    <row r="31" spans="1:256" s="137" customFormat="1" ht="36" customHeight="1" x14ac:dyDescent="0.15">
      <c r="A31" s="134"/>
      <c r="B31" s="135"/>
      <c r="C31" s="133"/>
      <c r="D31" s="133"/>
      <c r="E31" s="136"/>
      <c r="F31" s="133"/>
      <c r="G31" s="192" t="s">
        <v>112</v>
      </c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4"/>
      <c r="BA31" s="188"/>
      <c r="BB31" s="189"/>
      <c r="BC31" s="189"/>
      <c r="BD31" s="189"/>
      <c r="BE31" s="189"/>
      <c r="BF31" s="189"/>
      <c r="BG31" s="189"/>
      <c r="BH31" s="189"/>
      <c r="BI31" s="189"/>
      <c r="BJ31" s="189"/>
      <c r="BK31" s="189"/>
      <c r="BL31" s="189"/>
      <c r="BM31" s="189"/>
      <c r="BN31" s="189"/>
      <c r="BO31" s="189"/>
      <c r="BP31" s="189"/>
      <c r="BQ31" s="189"/>
      <c r="BR31" s="189"/>
      <c r="BS31" s="189"/>
      <c r="BT31" s="189"/>
      <c r="BU31" s="189"/>
      <c r="BV31" s="189"/>
      <c r="BW31" s="189"/>
      <c r="BX31" s="189"/>
      <c r="BY31" s="189"/>
      <c r="BZ31" s="189"/>
      <c r="CA31" s="189"/>
      <c r="CB31" s="189"/>
      <c r="CC31" s="189"/>
      <c r="CD31" s="189"/>
      <c r="CE31" s="189"/>
      <c r="CF31" s="189"/>
      <c r="CG31" s="189"/>
      <c r="CH31" s="189"/>
      <c r="CI31" s="189"/>
      <c r="CJ31" s="189"/>
      <c r="CK31" s="189"/>
      <c r="CL31" s="189"/>
      <c r="CM31" s="189"/>
      <c r="CN31" s="189"/>
      <c r="CO31" s="189"/>
      <c r="CP31" s="189"/>
      <c r="CQ31" s="189"/>
      <c r="CR31" s="189"/>
      <c r="CS31" s="189"/>
      <c r="CT31" s="189"/>
      <c r="CU31" s="189"/>
      <c r="CV31" s="189"/>
      <c r="CW31" s="189"/>
      <c r="CX31" s="189"/>
      <c r="CY31" s="190"/>
      <c r="CZ31" s="190"/>
      <c r="DA31" s="190"/>
      <c r="DB31" s="190"/>
      <c r="DC31" s="190"/>
      <c r="DD31" s="190"/>
      <c r="DE31" s="190"/>
      <c r="DF31" s="190"/>
      <c r="DG31" s="190"/>
      <c r="DH31" s="190"/>
      <c r="DI31" s="190"/>
      <c r="DJ31" s="190"/>
      <c r="DK31" s="190"/>
      <c r="DL31" s="190"/>
      <c r="DM31" s="190"/>
      <c r="DN31" s="190"/>
      <c r="DO31" s="190"/>
      <c r="DP31" s="190"/>
      <c r="DQ31" s="190"/>
      <c r="DR31" s="190"/>
      <c r="DS31" s="190"/>
      <c r="DT31" s="190"/>
      <c r="DU31" s="190"/>
      <c r="DV31" s="190"/>
      <c r="DW31" s="190"/>
      <c r="DX31" s="191"/>
      <c r="DY31" s="133"/>
      <c r="DZ31" s="132"/>
      <c r="EA31" s="134"/>
      <c r="EB31" s="134"/>
      <c r="EC31" s="134"/>
      <c r="ED31" s="134"/>
      <c r="EE31" s="134"/>
      <c r="EF31" s="134"/>
      <c r="EG31" s="134"/>
      <c r="EH31" s="134"/>
      <c r="EI31" s="134"/>
      <c r="EJ31" s="134"/>
      <c r="EK31" s="134"/>
      <c r="EL31" s="134"/>
      <c r="EM31" s="134"/>
      <c r="EN31" s="134"/>
      <c r="EO31" s="134"/>
      <c r="EP31" s="134"/>
      <c r="EQ31" s="134"/>
      <c r="ER31" s="134"/>
      <c r="ES31" s="134"/>
      <c r="ET31" s="134"/>
      <c r="EU31" s="134"/>
      <c r="EV31" s="134"/>
      <c r="EW31" s="134"/>
      <c r="EX31" s="134"/>
      <c r="EY31" s="134"/>
      <c r="EZ31" s="134"/>
      <c r="FA31" s="134"/>
      <c r="FB31" s="134"/>
      <c r="FC31" s="134"/>
      <c r="FD31" s="134"/>
      <c r="FE31" s="134"/>
      <c r="FF31" s="134"/>
      <c r="FG31" s="134"/>
      <c r="FH31" s="134"/>
      <c r="FI31" s="134"/>
      <c r="FJ31" s="134"/>
      <c r="FK31" s="134"/>
      <c r="FL31" s="134"/>
      <c r="FM31" s="134"/>
      <c r="FN31" s="134"/>
      <c r="FO31" s="134"/>
      <c r="FP31" s="134"/>
      <c r="FQ31" s="134"/>
      <c r="FR31" s="134"/>
      <c r="FS31" s="134"/>
      <c r="FT31" s="134"/>
      <c r="FU31" s="134"/>
      <c r="FV31" s="134"/>
      <c r="FW31" s="134"/>
      <c r="FX31" s="134"/>
      <c r="FY31" s="134"/>
      <c r="FZ31" s="134"/>
      <c r="GA31" s="134"/>
      <c r="GB31" s="134"/>
      <c r="GC31" s="134"/>
      <c r="GD31" s="134"/>
      <c r="GE31" s="134"/>
      <c r="GF31" s="134"/>
      <c r="GG31" s="134"/>
      <c r="GH31" s="134"/>
      <c r="GI31" s="134"/>
      <c r="GJ31" s="134"/>
      <c r="GK31" s="134"/>
      <c r="GL31" s="134"/>
      <c r="GM31" s="134"/>
      <c r="GN31" s="134"/>
      <c r="GO31" s="134"/>
      <c r="GP31" s="134"/>
      <c r="GQ31" s="134"/>
      <c r="GR31" s="134"/>
      <c r="GS31" s="134"/>
      <c r="GT31" s="134"/>
      <c r="GU31" s="134"/>
      <c r="GV31" s="134"/>
      <c r="GW31" s="134"/>
      <c r="GX31" s="134"/>
      <c r="GY31" s="134"/>
      <c r="GZ31" s="134"/>
      <c r="HA31" s="134"/>
      <c r="HB31" s="134"/>
      <c r="HC31" s="134"/>
      <c r="HD31" s="134"/>
      <c r="HE31" s="134"/>
      <c r="HF31" s="134"/>
      <c r="HG31" s="134"/>
      <c r="HH31" s="134"/>
      <c r="HI31" s="134"/>
      <c r="HJ31" s="134"/>
      <c r="HK31" s="134"/>
      <c r="HL31" s="134"/>
      <c r="HM31" s="134"/>
      <c r="HN31" s="134"/>
      <c r="HO31" s="134"/>
      <c r="HP31" s="134"/>
      <c r="HQ31" s="134"/>
      <c r="HR31" s="134"/>
      <c r="HS31" s="134"/>
      <c r="HT31" s="134"/>
      <c r="HU31" s="134"/>
      <c r="HV31" s="134"/>
      <c r="HW31" s="134"/>
      <c r="HX31" s="134"/>
      <c r="HY31" s="134"/>
      <c r="HZ31" s="134"/>
      <c r="IA31" s="134"/>
      <c r="IB31" s="134"/>
      <c r="IC31" s="134"/>
      <c r="ID31" s="134"/>
      <c r="IE31" s="134"/>
      <c r="IF31" s="134"/>
      <c r="IG31" s="134"/>
      <c r="IH31" s="134"/>
      <c r="II31" s="134"/>
      <c r="IJ31" s="134"/>
      <c r="IK31" s="134"/>
      <c r="IL31" s="134"/>
      <c r="IM31" s="134"/>
      <c r="IN31" s="134"/>
      <c r="IO31" s="134"/>
      <c r="IP31" s="134"/>
      <c r="IQ31" s="134"/>
      <c r="IR31" s="134"/>
      <c r="IS31" s="134"/>
      <c r="IT31" s="134"/>
      <c r="IU31" s="134"/>
      <c r="IV31" s="134"/>
    </row>
    <row r="32" spans="1:256" s="137" customFormat="1" ht="48" customHeight="1" x14ac:dyDescent="0.15">
      <c r="A32" s="134"/>
      <c r="B32" s="135"/>
      <c r="C32" s="133"/>
      <c r="D32" s="133"/>
      <c r="E32" s="136"/>
      <c r="F32" s="133"/>
      <c r="G32" s="185" t="s">
        <v>113</v>
      </c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7"/>
      <c r="BA32" s="188"/>
      <c r="BB32" s="189"/>
      <c r="BC32" s="189"/>
      <c r="BD32" s="189"/>
      <c r="BE32" s="189"/>
      <c r="BF32" s="189"/>
      <c r="BG32" s="189"/>
      <c r="BH32" s="189"/>
      <c r="BI32" s="189"/>
      <c r="BJ32" s="189"/>
      <c r="BK32" s="189"/>
      <c r="BL32" s="189"/>
      <c r="BM32" s="189"/>
      <c r="BN32" s="189"/>
      <c r="BO32" s="189"/>
      <c r="BP32" s="189"/>
      <c r="BQ32" s="189"/>
      <c r="BR32" s="189"/>
      <c r="BS32" s="189"/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89"/>
      <c r="CQ32" s="189"/>
      <c r="CR32" s="189"/>
      <c r="CS32" s="189"/>
      <c r="CT32" s="189"/>
      <c r="CU32" s="189"/>
      <c r="CV32" s="189"/>
      <c r="CW32" s="189"/>
      <c r="CX32" s="189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  <c r="DJ32" s="190"/>
      <c r="DK32" s="190"/>
      <c r="DL32" s="190"/>
      <c r="DM32" s="190"/>
      <c r="DN32" s="190"/>
      <c r="DO32" s="190"/>
      <c r="DP32" s="190"/>
      <c r="DQ32" s="190"/>
      <c r="DR32" s="190"/>
      <c r="DS32" s="190"/>
      <c r="DT32" s="190"/>
      <c r="DU32" s="190"/>
      <c r="DV32" s="190"/>
      <c r="DW32" s="190"/>
      <c r="DX32" s="191"/>
      <c r="DY32" s="133"/>
      <c r="DZ32" s="132"/>
      <c r="EA32" s="134"/>
      <c r="EB32" s="134"/>
      <c r="EC32" s="134"/>
      <c r="ED32" s="134"/>
      <c r="EE32" s="134"/>
      <c r="EF32" s="134"/>
      <c r="EG32" s="134"/>
      <c r="EH32" s="134"/>
      <c r="EI32" s="134"/>
      <c r="EJ32" s="134"/>
      <c r="EK32" s="134"/>
      <c r="EL32" s="134"/>
      <c r="EM32" s="134"/>
      <c r="EN32" s="134"/>
      <c r="EO32" s="134"/>
      <c r="EP32" s="134"/>
      <c r="EQ32" s="134"/>
      <c r="ER32" s="134"/>
      <c r="ES32" s="134"/>
      <c r="ET32" s="134"/>
      <c r="EU32" s="134"/>
      <c r="EV32" s="134"/>
      <c r="EW32" s="134"/>
      <c r="EX32" s="134"/>
      <c r="EY32" s="134"/>
      <c r="EZ32" s="134"/>
      <c r="FA32" s="134"/>
      <c r="FB32" s="134"/>
      <c r="FC32" s="134"/>
      <c r="FD32" s="134"/>
      <c r="FE32" s="134"/>
      <c r="FF32" s="134"/>
      <c r="FG32" s="134"/>
      <c r="FH32" s="134"/>
      <c r="FI32" s="134"/>
      <c r="FJ32" s="134"/>
      <c r="FK32" s="134"/>
      <c r="FL32" s="134"/>
      <c r="FM32" s="134"/>
      <c r="FN32" s="134"/>
      <c r="FO32" s="134"/>
      <c r="FP32" s="134"/>
      <c r="FQ32" s="134"/>
      <c r="FR32" s="134"/>
      <c r="FS32" s="134"/>
      <c r="FT32" s="134"/>
      <c r="FU32" s="134"/>
      <c r="FV32" s="134"/>
      <c r="FW32" s="134"/>
      <c r="FX32" s="134"/>
      <c r="FY32" s="134"/>
      <c r="FZ32" s="134"/>
      <c r="GA32" s="134"/>
      <c r="GB32" s="134"/>
      <c r="GC32" s="134"/>
      <c r="GD32" s="134"/>
      <c r="GE32" s="134"/>
      <c r="GF32" s="134"/>
      <c r="GG32" s="134"/>
      <c r="GH32" s="134"/>
      <c r="GI32" s="134"/>
      <c r="GJ32" s="134"/>
      <c r="GK32" s="134"/>
      <c r="GL32" s="134"/>
      <c r="GM32" s="134"/>
      <c r="GN32" s="134"/>
      <c r="GO32" s="134"/>
      <c r="GP32" s="134"/>
      <c r="GQ32" s="134"/>
      <c r="GR32" s="134"/>
      <c r="GS32" s="134"/>
      <c r="GT32" s="134"/>
      <c r="GU32" s="134"/>
      <c r="GV32" s="134"/>
      <c r="GW32" s="134"/>
      <c r="GX32" s="134"/>
      <c r="GY32" s="134"/>
      <c r="GZ32" s="134"/>
      <c r="HA32" s="134"/>
      <c r="HB32" s="134"/>
      <c r="HC32" s="134"/>
      <c r="HD32" s="134"/>
      <c r="HE32" s="134"/>
      <c r="HF32" s="134"/>
      <c r="HG32" s="134"/>
      <c r="HH32" s="134"/>
      <c r="HI32" s="134"/>
      <c r="HJ32" s="134"/>
      <c r="HK32" s="134"/>
      <c r="HL32" s="134"/>
      <c r="HM32" s="134"/>
      <c r="HN32" s="134"/>
      <c r="HO32" s="134"/>
      <c r="HP32" s="134"/>
      <c r="HQ32" s="134"/>
      <c r="HR32" s="134"/>
      <c r="HS32" s="134"/>
      <c r="HT32" s="134"/>
      <c r="HU32" s="134"/>
      <c r="HV32" s="134"/>
      <c r="HW32" s="134"/>
      <c r="HX32" s="134"/>
      <c r="HY32" s="134"/>
      <c r="HZ32" s="134"/>
      <c r="IA32" s="134"/>
      <c r="IB32" s="134"/>
      <c r="IC32" s="134"/>
      <c r="ID32" s="134"/>
      <c r="IE32" s="134"/>
      <c r="IF32" s="134"/>
      <c r="IG32" s="134"/>
      <c r="IH32" s="134"/>
      <c r="II32" s="134"/>
      <c r="IJ32" s="134"/>
      <c r="IK32" s="134"/>
      <c r="IL32" s="134"/>
      <c r="IM32" s="134"/>
      <c r="IN32" s="134"/>
      <c r="IO32" s="134"/>
      <c r="IP32" s="134"/>
      <c r="IQ32" s="134"/>
      <c r="IR32" s="134"/>
      <c r="IS32" s="134"/>
      <c r="IT32" s="134"/>
      <c r="IU32" s="134"/>
      <c r="IV32" s="134"/>
    </row>
    <row r="33" spans="1:256" s="137" customFormat="1" ht="19.5" customHeight="1" x14ac:dyDescent="0.15">
      <c r="A33" s="134"/>
      <c r="B33" s="135"/>
      <c r="C33" s="133"/>
      <c r="D33" s="133"/>
      <c r="E33" s="136"/>
      <c r="F33" s="133"/>
      <c r="G33" s="192" t="s">
        <v>126</v>
      </c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4"/>
      <c r="BA33" s="188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9"/>
      <c r="BR33" s="189"/>
      <c r="BS33" s="189"/>
      <c r="BT33" s="189"/>
      <c r="BU33" s="189"/>
      <c r="BV33" s="189"/>
      <c r="BW33" s="189"/>
      <c r="BX33" s="189"/>
      <c r="BY33" s="189"/>
      <c r="BZ33" s="189"/>
      <c r="CA33" s="189"/>
      <c r="CB33" s="189"/>
      <c r="CC33" s="189"/>
      <c r="CD33" s="189"/>
      <c r="CE33" s="189"/>
      <c r="CF33" s="189"/>
      <c r="CG33" s="189"/>
      <c r="CH33" s="189"/>
      <c r="CI33" s="189"/>
      <c r="CJ33" s="189"/>
      <c r="CK33" s="189"/>
      <c r="CL33" s="189"/>
      <c r="CM33" s="189"/>
      <c r="CN33" s="189"/>
      <c r="CO33" s="189"/>
      <c r="CP33" s="189"/>
      <c r="CQ33" s="189"/>
      <c r="CR33" s="189"/>
      <c r="CS33" s="189"/>
      <c r="CT33" s="189"/>
      <c r="CU33" s="189"/>
      <c r="CV33" s="189"/>
      <c r="CW33" s="189"/>
      <c r="CX33" s="189"/>
      <c r="CY33" s="190"/>
      <c r="CZ33" s="190"/>
      <c r="DA33" s="190"/>
      <c r="DB33" s="190"/>
      <c r="DC33" s="190"/>
      <c r="DD33" s="190"/>
      <c r="DE33" s="190"/>
      <c r="DF33" s="190"/>
      <c r="DG33" s="190"/>
      <c r="DH33" s="190"/>
      <c r="DI33" s="190"/>
      <c r="DJ33" s="190"/>
      <c r="DK33" s="190"/>
      <c r="DL33" s="190"/>
      <c r="DM33" s="190"/>
      <c r="DN33" s="190"/>
      <c r="DO33" s="190"/>
      <c r="DP33" s="190"/>
      <c r="DQ33" s="190"/>
      <c r="DR33" s="190"/>
      <c r="DS33" s="190"/>
      <c r="DT33" s="190"/>
      <c r="DU33" s="190"/>
      <c r="DV33" s="190"/>
      <c r="DW33" s="190"/>
      <c r="DX33" s="191"/>
      <c r="DY33" s="133"/>
      <c r="DZ33" s="132"/>
      <c r="EA33" s="134"/>
      <c r="EB33" s="134"/>
      <c r="EC33" s="134"/>
      <c r="ED33" s="134"/>
      <c r="EE33" s="134"/>
      <c r="EF33" s="134"/>
      <c r="EG33" s="134"/>
      <c r="EH33" s="134"/>
      <c r="EI33" s="134"/>
      <c r="EJ33" s="134"/>
      <c r="EK33" s="134"/>
      <c r="EL33" s="134"/>
      <c r="EM33" s="134"/>
      <c r="EN33" s="134"/>
      <c r="EO33" s="134"/>
      <c r="EP33" s="134"/>
      <c r="EQ33" s="134"/>
      <c r="ER33" s="134"/>
      <c r="ES33" s="134"/>
      <c r="ET33" s="134"/>
      <c r="EU33" s="134"/>
      <c r="EV33" s="134"/>
      <c r="EW33" s="134"/>
      <c r="EX33" s="134"/>
      <c r="EY33" s="134"/>
      <c r="EZ33" s="134"/>
      <c r="FA33" s="134"/>
      <c r="FB33" s="134"/>
      <c r="FC33" s="134"/>
      <c r="FD33" s="134"/>
      <c r="FE33" s="134"/>
      <c r="FF33" s="134"/>
      <c r="FG33" s="134"/>
      <c r="FH33" s="134"/>
      <c r="FI33" s="134"/>
      <c r="FJ33" s="134"/>
      <c r="FK33" s="134"/>
      <c r="FL33" s="134"/>
      <c r="FM33" s="134"/>
      <c r="FN33" s="134"/>
      <c r="FO33" s="134"/>
      <c r="FP33" s="134"/>
      <c r="FQ33" s="134"/>
      <c r="FR33" s="134"/>
      <c r="FS33" s="134"/>
      <c r="FT33" s="134"/>
      <c r="FU33" s="134"/>
      <c r="FV33" s="134"/>
      <c r="FW33" s="134"/>
      <c r="FX33" s="134"/>
      <c r="FY33" s="134"/>
      <c r="FZ33" s="134"/>
      <c r="GA33" s="134"/>
      <c r="GB33" s="134"/>
      <c r="GC33" s="134"/>
      <c r="GD33" s="134"/>
      <c r="GE33" s="134"/>
      <c r="GF33" s="134"/>
      <c r="GG33" s="134"/>
      <c r="GH33" s="134"/>
      <c r="GI33" s="134"/>
      <c r="GJ33" s="134"/>
      <c r="GK33" s="134"/>
      <c r="GL33" s="134"/>
      <c r="GM33" s="134"/>
      <c r="GN33" s="134"/>
      <c r="GO33" s="134"/>
      <c r="GP33" s="134"/>
      <c r="GQ33" s="134"/>
      <c r="GR33" s="134"/>
      <c r="GS33" s="134"/>
      <c r="GT33" s="134"/>
      <c r="GU33" s="134"/>
      <c r="GV33" s="134"/>
      <c r="GW33" s="134"/>
      <c r="GX33" s="134"/>
      <c r="GY33" s="134"/>
      <c r="GZ33" s="134"/>
      <c r="HA33" s="134"/>
      <c r="HB33" s="134"/>
      <c r="HC33" s="134"/>
      <c r="HD33" s="134"/>
      <c r="HE33" s="134"/>
      <c r="HF33" s="134"/>
      <c r="HG33" s="134"/>
      <c r="HH33" s="134"/>
      <c r="HI33" s="134"/>
      <c r="HJ33" s="134"/>
      <c r="HK33" s="134"/>
      <c r="HL33" s="134"/>
      <c r="HM33" s="134"/>
      <c r="HN33" s="134"/>
      <c r="HO33" s="134"/>
      <c r="HP33" s="134"/>
      <c r="HQ33" s="134"/>
      <c r="HR33" s="134"/>
      <c r="HS33" s="134"/>
      <c r="HT33" s="134"/>
      <c r="HU33" s="134"/>
      <c r="HV33" s="134"/>
      <c r="HW33" s="134"/>
      <c r="HX33" s="134"/>
      <c r="HY33" s="134"/>
      <c r="HZ33" s="134"/>
      <c r="IA33" s="134"/>
      <c r="IB33" s="134"/>
      <c r="IC33" s="134"/>
      <c r="ID33" s="134"/>
      <c r="IE33" s="134"/>
      <c r="IF33" s="134"/>
      <c r="IG33" s="134"/>
      <c r="IH33" s="134"/>
      <c r="II33" s="134"/>
      <c r="IJ33" s="134"/>
      <c r="IK33" s="134"/>
      <c r="IL33" s="134"/>
      <c r="IM33" s="134"/>
      <c r="IN33" s="134"/>
      <c r="IO33" s="134"/>
      <c r="IP33" s="134"/>
      <c r="IQ33" s="134"/>
      <c r="IR33" s="134"/>
      <c r="IS33" s="134"/>
      <c r="IT33" s="134"/>
      <c r="IU33" s="134"/>
      <c r="IV33" s="134"/>
    </row>
    <row r="34" spans="1:256" s="137" customFormat="1" ht="19.5" customHeight="1" x14ac:dyDescent="0.15">
      <c r="A34" s="134"/>
      <c r="B34" s="135"/>
      <c r="C34" s="133"/>
      <c r="D34" s="133"/>
      <c r="E34" s="136"/>
      <c r="F34" s="133"/>
      <c r="G34" s="192" t="s">
        <v>127</v>
      </c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4"/>
      <c r="BA34" s="188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  <c r="DJ34" s="190"/>
      <c r="DK34" s="190"/>
      <c r="DL34" s="190"/>
      <c r="DM34" s="190"/>
      <c r="DN34" s="190"/>
      <c r="DO34" s="190"/>
      <c r="DP34" s="190"/>
      <c r="DQ34" s="190"/>
      <c r="DR34" s="190"/>
      <c r="DS34" s="190"/>
      <c r="DT34" s="190"/>
      <c r="DU34" s="190"/>
      <c r="DV34" s="190"/>
      <c r="DW34" s="190"/>
      <c r="DX34" s="191"/>
      <c r="DY34" s="133"/>
      <c r="DZ34" s="132"/>
      <c r="EA34" s="134"/>
      <c r="EB34" s="134"/>
      <c r="EC34" s="134"/>
      <c r="ED34" s="134"/>
      <c r="EE34" s="134"/>
      <c r="EF34" s="134"/>
      <c r="EG34" s="134"/>
      <c r="EH34" s="134"/>
      <c r="EI34" s="134"/>
      <c r="EJ34" s="134"/>
      <c r="EK34" s="134"/>
      <c r="EL34" s="134"/>
      <c r="EM34" s="134"/>
      <c r="EN34" s="134"/>
      <c r="EO34" s="134"/>
      <c r="EP34" s="134"/>
      <c r="EQ34" s="134"/>
      <c r="ER34" s="134"/>
      <c r="ES34" s="134"/>
      <c r="ET34" s="134"/>
      <c r="EU34" s="134"/>
      <c r="EV34" s="134"/>
      <c r="EW34" s="134"/>
      <c r="EX34" s="134"/>
      <c r="EY34" s="134"/>
      <c r="EZ34" s="134"/>
      <c r="FA34" s="134"/>
      <c r="FB34" s="134"/>
      <c r="FC34" s="134"/>
      <c r="FD34" s="134"/>
      <c r="FE34" s="134"/>
      <c r="FF34" s="134"/>
      <c r="FG34" s="134"/>
      <c r="FH34" s="134"/>
      <c r="FI34" s="134"/>
      <c r="FJ34" s="134"/>
      <c r="FK34" s="134"/>
      <c r="FL34" s="134"/>
      <c r="FM34" s="134"/>
      <c r="FN34" s="134"/>
      <c r="FO34" s="134"/>
      <c r="FP34" s="134"/>
      <c r="FQ34" s="134"/>
      <c r="FR34" s="134"/>
      <c r="FS34" s="134"/>
      <c r="FT34" s="134"/>
      <c r="FU34" s="134"/>
      <c r="FV34" s="134"/>
      <c r="FW34" s="134"/>
      <c r="FX34" s="134"/>
      <c r="FY34" s="134"/>
      <c r="FZ34" s="134"/>
      <c r="GA34" s="134"/>
      <c r="GB34" s="134"/>
      <c r="GC34" s="134"/>
      <c r="GD34" s="134"/>
      <c r="GE34" s="134"/>
      <c r="GF34" s="134"/>
      <c r="GG34" s="134"/>
      <c r="GH34" s="134"/>
      <c r="GI34" s="134"/>
      <c r="GJ34" s="134"/>
      <c r="GK34" s="134"/>
      <c r="GL34" s="134"/>
      <c r="GM34" s="134"/>
      <c r="GN34" s="134"/>
      <c r="GO34" s="134"/>
      <c r="GP34" s="134"/>
      <c r="GQ34" s="134"/>
      <c r="GR34" s="134"/>
      <c r="GS34" s="134"/>
      <c r="GT34" s="134"/>
      <c r="GU34" s="134"/>
      <c r="GV34" s="134"/>
      <c r="GW34" s="134"/>
      <c r="GX34" s="134"/>
      <c r="GY34" s="134"/>
      <c r="GZ34" s="134"/>
      <c r="HA34" s="134"/>
      <c r="HB34" s="134"/>
      <c r="HC34" s="134"/>
      <c r="HD34" s="134"/>
      <c r="HE34" s="134"/>
      <c r="HF34" s="134"/>
      <c r="HG34" s="134"/>
      <c r="HH34" s="134"/>
      <c r="HI34" s="134"/>
      <c r="HJ34" s="134"/>
      <c r="HK34" s="134"/>
      <c r="HL34" s="134"/>
      <c r="HM34" s="134"/>
      <c r="HN34" s="134"/>
      <c r="HO34" s="134"/>
      <c r="HP34" s="134"/>
      <c r="HQ34" s="134"/>
      <c r="HR34" s="134"/>
      <c r="HS34" s="134"/>
      <c r="HT34" s="134"/>
      <c r="HU34" s="134"/>
      <c r="HV34" s="134"/>
      <c r="HW34" s="134"/>
      <c r="HX34" s="134"/>
      <c r="HY34" s="134"/>
      <c r="HZ34" s="134"/>
      <c r="IA34" s="134"/>
      <c r="IB34" s="134"/>
      <c r="IC34" s="134"/>
      <c r="ID34" s="134"/>
      <c r="IE34" s="134"/>
      <c r="IF34" s="134"/>
      <c r="IG34" s="134"/>
      <c r="IH34" s="134"/>
      <c r="II34" s="134"/>
      <c r="IJ34" s="134"/>
      <c r="IK34" s="134"/>
      <c r="IL34" s="134"/>
      <c r="IM34" s="134"/>
      <c r="IN34" s="134"/>
      <c r="IO34" s="134"/>
      <c r="IP34" s="134"/>
      <c r="IQ34" s="134"/>
      <c r="IR34" s="134"/>
      <c r="IS34" s="134"/>
      <c r="IT34" s="134"/>
      <c r="IU34" s="134"/>
      <c r="IV34" s="134"/>
    </row>
    <row r="35" spans="1:256" s="137" customFormat="1" ht="19.5" customHeight="1" thickBot="1" x14ac:dyDescent="0.2">
      <c r="A35" s="134"/>
      <c r="B35" s="135"/>
      <c r="C35" s="133"/>
      <c r="D35" s="133"/>
      <c r="E35" s="136"/>
      <c r="F35" s="133"/>
      <c r="G35" s="209" t="s">
        <v>128</v>
      </c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1"/>
      <c r="BA35" s="212"/>
      <c r="BB35" s="213"/>
      <c r="BC35" s="213"/>
      <c r="BD35" s="213"/>
      <c r="BE35" s="213"/>
      <c r="BF35" s="213"/>
      <c r="BG35" s="213"/>
      <c r="BH35" s="213"/>
      <c r="BI35" s="213"/>
      <c r="BJ35" s="213"/>
      <c r="BK35" s="213"/>
      <c r="BL35" s="213"/>
      <c r="BM35" s="213"/>
      <c r="BN35" s="213"/>
      <c r="BO35" s="213"/>
      <c r="BP35" s="213"/>
      <c r="BQ35" s="213"/>
      <c r="BR35" s="213"/>
      <c r="BS35" s="213"/>
      <c r="BT35" s="213"/>
      <c r="BU35" s="213"/>
      <c r="BV35" s="213"/>
      <c r="BW35" s="213"/>
      <c r="BX35" s="213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3"/>
      <c r="CW35" s="213"/>
      <c r="CX35" s="213"/>
      <c r="CY35" s="214"/>
      <c r="CZ35" s="214"/>
      <c r="DA35" s="214"/>
      <c r="DB35" s="214"/>
      <c r="DC35" s="214"/>
      <c r="DD35" s="214"/>
      <c r="DE35" s="214"/>
      <c r="DF35" s="214"/>
      <c r="DG35" s="214"/>
      <c r="DH35" s="214"/>
      <c r="DI35" s="214"/>
      <c r="DJ35" s="214"/>
      <c r="DK35" s="214"/>
      <c r="DL35" s="214"/>
      <c r="DM35" s="214"/>
      <c r="DN35" s="214"/>
      <c r="DO35" s="214"/>
      <c r="DP35" s="214"/>
      <c r="DQ35" s="214"/>
      <c r="DR35" s="214"/>
      <c r="DS35" s="214"/>
      <c r="DT35" s="214"/>
      <c r="DU35" s="214"/>
      <c r="DV35" s="214"/>
      <c r="DW35" s="214"/>
      <c r="DX35" s="215"/>
      <c r="DY35" s="133"/>
      <c r="DZ35" s="132"/>
      <c r="EA35" s="134"/>
      <c r="EB35" s="134"/>
      <c r="EC35" s="134"/>
      <c r="ED35" s="134"/>
      <c r="EE35" s="134"/>
      <c r="EF35" s="134"/>
      <c r="EG35" s="134"/>
      <c r="EH35" s="134"/>
      <c r="EI35" s="134"/>
      <c r="EJ35" s="134"/>
      <c r="EK35" s="134"/>
      <c r="EL35" s="134"/>
      <c r="EM35" s="134"/>
      <c r="EN35" s="134"/>
      <c r="EO35" s="134"/>
      <c r="EP35" s="134"/>
      <c r="EQ35" s="134"/>
      <c r="ER35" s="134"/>
      <c r="ES35" s="134"/>
      <c r="ET35" s="134"/>
      <c r="EU35" s="134"/>
      <c r="EV35" s="134"/>
      <c r="EW35" s="134"/>
      <c r="EX35" s="134"/>
      <c r="EY35" s="134"/>
      <c r="EZ35" s="134"/>
      <c r="FA35" s="134"/>
      <c r="FB35" s="134"/>
      <c r="FC35" s="134"/>
      <c r="FD35" s="134"/>
      <c r="FE35" s="134"/>
      <c r="FF35" s="134"/>
      <c r="FG35" s="134"/>
      <c r="FH35" s="134"/>
      <c r="FI35" s="134"/>
      <c r="FJ35" s="134"/>
      <c r="FK35" s="134"/>
      <c r="FL35" s="134"/>
      <c r="FM35" s="134"/>
      <c r="FN35" s="134"/>
      <c r="FO35" s="134"/>
      <c r="FP35" s="134"/>
      <c r="FQ35" s="134"/>
      <c r="FR35" s="134"/>
      <c r="FS35" s="134"/>
      <c r="FT35" s="134"/>
      <c r="FU35" s="134"/>
      <c r="FV35" s="134"/>
      <c r="FW35" s="134"/>
      <c r="FX35" s="134"/>
      <c r="FY35" s="134"/>
      <c r="FZ35" s="134"/>
      <c r="GA35" s="134"/>
      <c r="GB35" s="134"/>
      <c r="GC35" s="134"/>
      <c r="GD35" s="134"/>
      <c r="GE35" s="134"/>
      <c r="GF35" s="134"/>
      <c r="GG35" s="134"/>
      <c r="GH35" s="134"/>
      <c r="GI35" s="134"/>
      <c r="GJ35" s="134"/>
      <c r="GK35" s="134"/>
      <c r="GL35" s="134"/>
      <c r="GM35" s="134"/>
      <c r="GN35" s="134"/>
      <c r="GO35" s="134"/>
      <c r="GP35" s="134"/>
      <c r="GQ35" s="134"/>
      <c r="GR35" s="134"/>
      <c r="GS35" s="134"/>
      <c r="GT35" s="134"/>
      <c r="GU35" s="134"/>
      <c r="GV35" s="134"/>
      <c r="GW35" s="134"/>
      <c r="GX35" s="134"/>
      <c r="GY35" s="134"/>
      <c r="GZ35" s="134"/>
      <c r="HA35" s="134"/>
      <c r="HB35" s="134"/>
      <c r="HC35" s="134"/>
      <c r="HD35" s="134"/>
      <c r="HE35" s="134"/>
      <c r="HF35" s="134"/>
      <c r="HG35" s="134"/>
      <c r="HH35" s="134"/>
      <c r="HI35" s="134"/>
      <c r="HJ35" s="134"/>
      <c r="HK35" s="134"/>
      <c r="HL35" s="134"/>
      <c r="HM35" s="134"/>
      <c r="HN35" s="134"/>
      <c r="HO35" s="134"/>
      <c r="HP35" s="134"/>
      <c r="HQ35" s="134"/>
      <c r="HR35" s="134"/>
      <c r="HS35" s="134"/>
      <c r="HT35" s="134"/>
      <c r="HU35" s="134"/>
      <c r="HV35" s="134"/>
      <c r="HW35" s="134"/>
      <c r="HX35" s="134"/>
      <c r="HY35" s="134"/>
      <c r="HZ35" s="134"/>
      <c r="IA35" s="134"/>
      <c r="IB35" s="134"/>
      <c r="IC35" s="134"/>
      <c r="ID35" s="134"/>
      <c r="IE35" s="134"/>
      <c r="IF35" s="134"/>
      <c r="IG35" s="134"/>
      <c r="IH35" s="134"/>
      <c r="II35" s="134"/>
      <c r="IJ35" s="134"/>
      <c r="IK35" s="134"/>
      <c r="IL35" s="134"/>
      <c r="IM35" s="134"/>
      <c r="IN35" s="134"/>
      <c r="IO35" s="134"/>
      <c r="IP35" s="134"/>
      <c r="IQ35" s="134"/>
      <c r="IR35" s="134"/>
      <c r="IS35" s="134"/>
      <c r="IT35" s="134"/>
      <c r="IU35" s="134"/>
      <c r="IV35" s="134"/>
    </row>
    <row r="36" spans="1:256" s="91" customFormat="1" ht="3" customHeight="1" x14ac:dyDescent="0.2">
      <c r="A36" s="82"/>
      <c r="B36" s="82"/>
      <c r="C36" s="24"/>
      <c r="D36" s="24"/>
      <c r="E36" s="25"/>
      <c r="F36" s="120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89"/>
      <c r="CT36" s="89"/>
      <c r="CU36" s="89"/>
      <c r="CV36" s="89"/>
      <c r="CW36" s="89"/>
      <c r="CX36" s="89"/>
      <c r="CY36" s="89"/>
      <c r="CZ36" s="89"/>
      <c r="DA36" s="89"/>
      <c r="DB36" s="89"/>
      <c r="DC36" s="89"/>
      <c r="DD36" s="89"/>
      <c r="DE36" s="89"/>
      <c r="DF36" s="89"/>
      <c r="DG36" s="89"/>
      <c r="DH36" s="89"/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/>
      <c r="DU36" s="89"/>
      <c r="DV36" s="89"/>
      <c r="DW36" s="89"/>
      <c r="DX36" s="122"/>
      <c r="DY36" s="26"/>
      <c r="DZ36" s="86"/>
      <c r="EA36" s="2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142" customFormat="1" ht="3.95" customHeight="1" x14ac:dyDescent="0.2">
      <c r="A37" s="85"/>
      <c r="B37" s="85"/>
      <c r="C37" s="24"/>
      <c r="D37" s="24"/>
      <c r="E37" s="25"/>
      <c r="F37" s="86"/>
      <c r="G37" s="139"/>
      <c r="H37" s="140"/>
      <c r="I37" s="140"/>
      <c r="J37" s="140"/>
      <c r="K37" s="140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93"/>
      <c r="AN37" s="93"/>
      <c r="AO37" s="24"/>
      <c r="AP37" s="24"/>
      <c r="AQ37" s="24"/>
      <c r="AR37" s="24"/>
      <c r="AS37" s="24"/>
      <c r="AT37" s="24"/>
      <c r="AU37" s="93"/>
      <c r="AV37" s="93"/>
      <c r="AW37" s="24"/>
      <c r="AX37" s="93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86"/>
      <c r="CB37" s="86"/>
      <c r="CC37" s="86"/>
      <c r="CD37" s="24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24"/>
      <c r="DZ37" s="24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1"/>
      <c r="HV37" s="91"/>
      <c r="HW37" s="91"/>
      <c r="HX37" s="91"/>
      <c r="HY37" s="91"/>
      <c r="HZ37" s="91"/>
      <c r="IA37" s="91"/>
      <c r="IB37" s="91"/>
      <c r="IC37" s="91"/>
      <c r="ID37" s="91"/>
      <c r="IE37" s="91"/>
      <c r="IF37" s="91"/>
      <c r="IG37" s="91"/>
      <c r="IH37" s="91"/>
      <c r="II37" s="91"/>
      <c r="IJ37" s="91"/>
      <c r="IK37" s="91"/>
      <c r="IL37" s="91"/>
      <c r="IM37" s="91"/>
      <c r="IN37" s="91"/>
      <c r="IO37" s="91"/>
      <c r="IP37" s="91"/>
      <c r="IQ37" s="91"/>
      <c r="IR37" s="91"/>
      <c r="IS37" s="91"/>
      <c r="IT37" s="91"/>
      <c r="IU37" s="91"/>
      <c r="IV37" s="91"/>
    </row>
    <row r="38" spans="1:256" s="125" customFormat="1" ht="11.1" customHeight="1" x14ac:dyDescent="0.2">
      <c r="A38" s="124"/>
      <c r="B38" s="124"/>
      <c r="C38" s="89"/>
      <c r="D38" s="89"/>
      <c r="E38" s="119"/>
      <c r="F38" s="122"/>
      <c r="G38" s="143" t="s">
        <v>221</v>
      </c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/>
      <c r="DU38" s="89"/>
      <c r="DV38" s="89"/>
      <c r="DW38" s="89"/>
      <c r="DX38" s="89"/>
      <c r="DY38" s="89"/>
      <c r="DZ38" s="89"/>
      <c r="EA38" s="145"/>
      <c r="EB38" s="145"/>
      <c r="EC38" s="145"/>
      <c r="ED38" s="145"/>
      <c r="EE38" s="145"/>
      <c r="EF38" s="145"/>
      <c r="EG38" s="145"/>
      <c r="EH38" s="145"/>
      <c r="EI38" s="145"/>
      <c r="EJ38" s="145"/>
      <c r="EK38" s="145"/>
      <c r="EL38" s="145"/>
      <c r="EM38" s="145"/>
      <c r="EN38" s="145"/>
      <c r="EO38" s="145"/>
      <c r="EP38" s="145"/>
      <c r="EQ38" s="145"/>
      <c r="ER38" s="145"/>
      <c r="ES38" s="145"/>
      <c r="ET38" s="145"/>
      <c r="EU38" s="145"/>
      <c r="EV38" s="145"/>
      <c r="EW38" s="145"/>
      <c r="EX38" s="145"/>
      <c r="EY38" s="145"/>
      <c r="EZ38" s="145"/>
      <c r="FA38" s="145"/>
      <c r="FB38" s="145"/>
      <c r="FC38" s="145"/>
      <c r="FD38" s="145"/>
      <c r="FE38" s="145"/>
      <c r="FF38" s="145"/>
      <c r="FG38" s="145"/>
      <c r="FH38" s="145"/>
      <c r="FI38" s="145"/>
      <c r="FJ38" s="145"/>
      <c r="FK38" s="145"/>
      <c r="FL38" s="145"/>
      <c r="FM38" s="145"/>
      <c r="FN38" s="145"/>
      <c r="FO38" s="145"/>
      <c r="FP38" s="145"/>
      <c r="FQ38" s="145"/>
      <c r="FR38" s="145"/>
      <c r="FS38" s="145"/>
      <c r="FT38" s="145"/>
      <c r="FU38" s="145"/>
      <c r="FV38" s="145"/>
      <c r="FW38" s="145"/>
      <c r="FX38" s="145"/>
      <c r="FY38" s="145"/>
      <c r="FZ38" s="145"/>
      <c r="GA38" s="145"/>
      <c r="GB38" s="145"/>
      <c r="GC38" s="145"/>
      <c r="GD38" s="145"/>
      <c r="GE38" s="145"/>
      <c r="GF38" s="145"/>
      <c r="GG38" s="145"/>
      <c r="GH38" s="145"/>
      <c r="GI38" s="145"/>
      <c r="GJ38" s="145"/>
      <c r="GK38" s="145"/>
      <c r="GL38" s="145"/>
      <c r="GM38" s="145"/>
      <c r="GN38" s="145"/>
      <c r="GO38" s="145"/>
      <c r="GP38" s="145"/>
      <c r="GQ38" s="145"/>
      <c r="GR38" s="145"/>
      <c r="GS38" s="145"/>
      <c r="GT38" s="145"/>
      <c r="GU38" s="145"/>
      <c r="GV38" s="145"/>
      <c r="GW38" s="145"/>
      <c r="GX38" s="145"/>
      <c r="GY38" s="145"/>
      <c r="GZ38" s="145"/>
      <c r="HA38" s="145"/>
      <c r="HB38" s="145"/>
      <c r="HC38" s="145"/>
      <c r="HD38" s="145"/>
      <c r="HE38" s="145"/>
      <c r="HF38" s="145"/>
      <c r="HG38" s="145"/>
      <c r="HH38" s="145"/>
      <c r="HI38" s="145"/>
      <c r="HJ38" s="145"/>
      <c r="HK38" s="145"/>
      <c r="HL38" s="145"/>
      <c r="HM38" s="145"/>
      <c r="HN38" s="145"/>
      <c r="HO38" s="145"/>
      <c r="HP38" s="145"/>
      <c r="HQ38" s="145"/>
      <c r="HR38" s="145"/>
      <c r="HS38" s="145"/>
      <c r="HT38" s="145"/>
      <c r="HU38" s="145"/>
      <c r="HV38" s="145"/>
      <c r="HW38" s="145"/>
      <c r="HX38" s="145"/>
      <c r="HY38" s="145"/>
      <c r="HZ38" s="145"/>
      <c r="IA38" s="145"/>
      <c r="IB38" s="145"/>
      <c r="IC38" s="145"/>
      <c r="ID38" s="145"/>
      <c r="IE38" s="145"/>
      <c r="IF38" s="145"/>
      <c r="IG38" s="145"/>
      <c r="IH38" s="145"/>
      <c r="II38" s="145"/>
      <c r="IJ38" s="145"/>
      <c r="IK38" s="145"/>
      <c r="IL38" s="145"/>
      <c r="IM38" s="145"/>
      <c r="IN38" s="145"/>
      <c r="IO38" s="145"/>
      <c r="IP38" s="145"/>
      <c r="IQ38" s="145"/>
      <c r="IR38" s="145"/>
      <c r="IS38" s="145"/>
      <c r="IT38" s="145"/>
      <c r="IU38" s="145"/>
      <c r="IV38" s="145"/>
    </row>
    <row r="39" spans="1:256" s="91" customFormat="1" ht="3" customHeight="1" x14ac:dyDescent="0.2">
      <c r="A39" s="82"/>
      <c r="B39" s="82"/>
      <c r="C39" s="24"/>
      <c r="D39" s="24"/>
      <c r="E39" s="25"/>
      <c r="F39" s="26"/>
      <c r="G39" s="138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4"/>
      <c r="AI39" s="26"/>
      <c r="AJ39" s="26"/>
      <c r="AK39" s="26"/>
      <c r="AL39" s="26"/>
      <c r="AM39" s="26"/>
      <c r="AN39" s="26"/>
      <c r="AO39" s="24"/>
      <c r="AP39" s="26"/>
      <c r="AQ39" s="26"/>
      <c r="AR39" s="26"/>
      <c r="AS39" s="26"/>
      <c r="AT39" s="26"/>
      <c r="AU39" s="26"/>
      <c r="AV39" s="24"/>
      <c r="AW39" s="26"/>
      <c r="AX39" s="26"/>
      <c r="AY39" s="26"/>
      <c r="AZ39" s="26"/>
      <c r="BA39" s="26"/>
      <c r="BB39" s="26"/>
      <c r="BC39" s="26"/>
      <c r="BD39" s="26"/>
      <c r="BE39" s="24"/>
      <c r="BF39" s="24"/>
      <c r="BG39" s="24"/>
      <c r="BH39" s="26"/>
      <c r="BI39" s="26"/>
      <c r="BJ39" s="26"/>
      <c r="BK39" s="26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79"/>
      <c r="DT39" s="86"/>
      <c r="DU39" s="24"/>
      <c r="DV39" s="24"/>
      <c r="DW39" s="24"/>
      <c r="DX39" s="86"/>
      <c r="DY39" s="86"/>
      <c r="DZ39" s="86"/>
      <c r="EA39" s="2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</sheetData>
  <sheetProtection algorithmName="SHA-512" hashValue="25wYNR87wjr4HdjqOVLrirVEvC75z8gwJe/+4/1/TDPeXUTutcAi/X2ifAYH9LNHNNjutUIg9AM9vveVaZ0ZgA==" saltValue="79tlAqRyiVms17O//lc8Cg==" spinCount="100000" sheet="1" formatRows="0"/>
  <mergeCells count="73">
    <mergeCell ref="G35:AZ35"/>
    <mergeCell ref="BA35:BY35"/>
    <mergeCell ref="BZ35:CX35"/>
    <mergeCell ref="CY35:DX35"/>
    <mergeCell ref="G33:AZ33"/>
    <mergeCell ref="BA33:BY33"/>
    <mergeCell ref="BZ33:CX33"/>
    <mergeCell ref="CY33:DX33"/>
    <mergeCell ref="G34:AZ34"/>
    <mergeCell ref="BA34:BY34"/>
    <mergeCell ref="BZ34:CX34"/>
    <mergeCell ref="CY34:DX34"/>
    <mergeCell ref="G19:AZ19"/>
    <mergeCell ref="BA19:BY19"/>
    <mergeCell ref="BZ19:CX19"/>
    <mergeCell ref="CY19:DX19"/>
    <mergeCell ref="X6:DE9"/>
    <mergeCell ref="G16:AZ18"/>
    <mergeCell ref="BA16:BY18"/>
    <mergeCell ref="BZ16:CX18"/>
    <mergeCell ref="CY16:DX18"/>
    <mergeCell ref="G20:AZ20"/>
    <mergeCell ref="BA20:BY20"/>
    <mergeCell ref="BZ20:CX20"/>
    <mergeCell ref="CY20:DX20"/>
    <mergeCell ref="G21:AZ21"/>
    <mergeCell ref="BA21:BY21"/>
    <mergeCell ref="BZ21:CX21"/>
    <mergeCell ref="CY21:DX21"/>
    <mergeCell ref="G22:AZ22"/>
    <mergeCell ref="BA22:BY22"/>
    <mergeCell ref="BZ22:CX22"/>
    <mergeCell ref="CY22:DX22"/>
    <mergeCell ref="G23:AZ23"/>
    <mergeCell ref="BA23:BY23"/>
    <mergeCell ref="BZ23:CX23"/>
    <mergeCell ref="CY23:DX23"/>
    <mergeCell ref="G24:AZ24"/>
    <mergeCell ref="BA24:BY24"/>
    <mergeCell ref="BZ24:CX24"/>
    <mergeCell ref="CY24:DX24"/>
    <mergeCell ref="G25:AZ25"/>
    <mergeCell ref="BA25:BY25"/>
    <mergeCell ref="BZ25:CX25"/>
    <mergeCell ref="CY25:DX25"/>
    <mergeCell ref="G26:AZ26"/>
    <mergeCell ref="BA26:BY26"/>
    <mergeCell ref="BZ26:CX26"/>
    <mergeCell ref="CY26:DX26"/>
    <mergeCell ref="G27:AZ27"/>
    <mergeCell ref="BA27:BY27"/>
    <mergeCell ref="BZ27:CX27"/>
    <mergeCell ref="CY27:DX27"/>
    <mergeCell ref="G28:AZ28"/>
    <mergeCell ref="BA28:BY28"/>
    <mergeCell ref="BZ28:CX28"/>
    <mergeCell ref="CY28:DX28"/>
    <mergeCell ref="G29:AZ29"/>
    <mergeCell ref="BA29:BY29"/>
    <mergeCell ref="BZ29:CX29"/>
    <mergeCell ref="CY29:DX29"/>
    <mergeCell ref="G32:AZ32"/>
    <mergeCell ref="BA32:BY32"/>
    <mergeCell ref="BZ32:CX32"/>
    <mergeCell ref="CY32:DX32"/>
    <mergeCell ref="G30:AZ30"/>
    <mergeCell ref="BA30:BY30"/>
    <mergeCell ref="BZ30:CX30"/>
    <mergeCell ref="CY30:DX30"/>
    <mergeCell ref="G31:AZ31"/>
    <mergeCell ref="BA31:BY31"/>
    <mergeCell ref="BZ31:CX31"/>
    <mergeCell ref="CY31:DX31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&amp;C_x000D_&amp;1#&amp;"Calibri"&amp;11&amp;K000000 INTERNÍ</oddFooter>
  </headerFooter>
  <colBreaks count="1" manualBreakCount="1">
    <brk id="129" min="1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V56"/>
  <sheetViews>
    <sheetView view="pageBreakPreview" zoomScaleNormal="100" zoomScaleSheetLayoutView="145" workbookViewId="0">
      <selection activeCell="BD2" sqref="BD2"/>
    </sheetView>
  </sheetViews>
  <sheetFormatPr defaultColWidth="9.140625" defaultRowHeight="12.75" x14ac:dyDescent="0.2"/>
  <cols>
    <col min="1" max="56" width="1.140625" style="100" customWidth="1"/>
    <col min="57" max="140" width="1.42578125" style="100" customWidth="1"/>
    <col min="141" max="154" width="1.5703125" style="100" customWidth="1"/>
    <col min="155" max="155" width="1.140625" style="100" customWidth="1"/>
    <col min="156" max="156" width="6.42578125" style="100" customWidth="1"/>
    <col min="157" max="159" width="1.140625" style="100" customWidth="1"/>
    <col min="160" max="16384" width="9.140625" style="100"/>
  </cols>
  <sheetData>
    <row r="1" spans="1:282" s="102" customFormat="1" ht="8.25" customHeight="1" x14ac:dyDescent="0.2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1"/>
      <c r="AR1" s="100"/>
      <c r="AS1" s="101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1"/>
      <c r="CC1" s="100"/>
      <c r="CD1" s="101"/>
      <c r="CE1" s="101"/>
      <c r="CF1" s="101"/>
      <c r="CG1" s="101"/>
      <c r="CH1" s="101"/>
      <c r="CI1" s="101"/>
      <c r="CJ1" s="100"/>
      <c r="CK1" s="100"/>
      <c r="CL1" s="100"/>
      <c r="CM1" s="100"/>
      <c r="CN1" s="101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1"/>
      <c r="ER1" s="100"/>
      <c r="ES1" s="101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  <c r="IN1" s="100"/>
      <c r="IO1" s="100"/>
      <c r="IP1" s="100"/>
      <c r="IQ1" s="100"/>
      <c r="IR1" s="100"/>
      <c r="IS1" s="100"/>
      <c r="IT1" s="100"/>
      <c r="IU1" s="100"/>
      <c r="IV1" s="100"/>
      <c r="IW1" s="100"/>
      <c r="IX1" s="100"/>
      <c r="IY1" s="100"/>
      <c r="IZ1" s="100"/>
      <c r="JA1" s="100"/>
      <c r="JB1" s="100"/>
      <c r="JC1" s="100"/>
      <c r="JD1" s="100"/>
      <c r="JE1" s="100"/>
      <c r="JF1" s="100"/>
      <c r="JG1" s="100"/>
      <c r="JH1" s="100"/>
      <c r="JI1" s="100"/>
      <c r="JJ1" s="100"/>
      <c r="JK1" s="100"/>
      <c r="JL1" s="100"/>
      <c r="JM1" s="100"/>
      <c r="JN1" s="100"/>
      <c r="JO1" s="100"/>
      <c r="JP1" s="100"/>
      <c r="JQ1" s="100"/>
      <c r="JR1" s="100"/>
      <c r="JS1" s="100"/>
      <c r="JT1" s="100"/>
      <c r="JU1" s="100"/>
      <c r="JV1" s="100"/>
    </row>
    <row r="2" spans="1:282" s="84" customFormat="1" ht="5.0999999999999996" customHeight="1" thickBot="1" x14ac:dyDescent="0.25">
      <c r="A2" s="82"/>
      <c r="B2" s="8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83"/>
      <c r="BY2" s="83"/>
      <c r="BZ2" s="83"/>
      <c r="CA2" s="83"/>
      <c r="CB2" s="83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83"/>
      <c r="EN2" s="83"/>
      <c r="EO2" s="83"/>
      <c r="EP2" s="83"/>
      <c r="EQ2" s="83"/>
      <c r="ER2" s="83"/>
      <c r="ES2" s="83"/>
      <c r="ET2" s="83"/>
      <c r="EU2" s="83"/>
      <c r="EV2" s="83"/>
      <c r="EW2" s="24"/>
      <c r="EX2" s="24"/>
      <c r="EY2" s="24"/>
    </row>
    <row r="3" spans="1:282" s="91" customFormat="1" ht="0.6" customHeight="1" x14ac:dyDescent="0.25">
      <c r="A3" s="85"/>
      <c r="B3" s="85"/>
      <c r="C3" s="24"/>
      <c r="D3" s="24"/>
      <c r="E3" s="86"/>
      <c r="F3" s="86"/>
      <c r="G3" s="103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24"/>
      <c r="EU3" s="95"/>
      <c r="EV3" s="95"/>
      <c r="EW3" s="95"/>
      <c r="EX3" s="95"/>
      <c r="EY3" s="24"/>
    </row>
    <row r="4" spans="1:282" s="84" customFormat="1" ht="0.6" customHeight="1" x14ac:dyDescent="0.2">
      <c r="A4" s="82"/>
      <c r="B4" s="8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88"/>
      <c r="BQ4" s="93"/>
      <c r="BR4" s="88"/>
      <c r="BS4" s="88"/>
      <c r="BT4" s="88"/>
      <c r="BU4" s="88"/>
      <c r="BV4" s="88"/>
      <c r="BW4" s="88"/>
      <c r="BX4" s="94"/>
      <c r="BY4" s="94"/>
      <c r="BZ4" s="94"/>
      <c r="CA4" s="94"/>
      <c r="CB4" s="9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95"/>
      <c r="EB4" s="95"/>
      <c r="EC4" s="95"/>
      <c r="ED4" s="95"/>
      <c r="EE4" s="95"/>
      <c r="EF4" s="95"/>
      <c r="EG4" s="95"/>
      <c r="EH4" s="95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24"/>
    </row>
    <row r="5" spans="1:282" s="84" customFormat="1" ht="0.6" customHeight="1" thickBot="1" x14ac:dyDescent="0.25">
      <c r="A5" s="82"/>
      <c r="B5" s="82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105"/>
      <c r="CA5" s="105"/>
      <c r="CB5" s="105"/>
      <c r="CC5" s="96"/>
      <c r="CD5" s="96"/>
      <c r="CE5" s="96"/>
      <c r="CF5" s="96"/>
      <c r="CG5" s="96"/>
      <c r="CH5" s="96"/>
      <c r="CI5" s="96"/>
      <c r="CJ5" s="96"/>
      <c r="CK5" s="96"/>
      <c r="CL5" s="105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105"/>
      <c r="DC5" s="105"/>
      <c r="DD5" s="105"/>
      <c r="DE5" s="105"/>
      <c r="DF5" s="105"/>
      <c r="DG5" s="105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105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105"/>
      <c r="EO5" s="105"/>
      <c r="EP5" s="105"/>
      <c r="EQ5" s="96"/>
      <c r="ER5" s="96"/>
      <c r="ES5" s="96"/>
      <c r="ET5" s="96"/>
      <c r="EU5" s="96"/>
      <c r="EV5" s="96"/>
      <c r="EW5" s="96"/>
      <c r="EX5" s="96"/>
      <c r="EY5" s="96"/>
    </row>
    <row r="6" spans="1:282" ht="15.75" customHeight="1" x14ac:dyDescent="0.2">
      <c r="A6" s="106"/>
      <c r="B6" s="106"/>
      <c r="C6" s="106"/>
      <c r="D6" s="106"/>
      <c r="E6" s="106"/>
      <c r="F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7"/>
      <c r="Z6" s="202" t="s">
        <v>219</v>
      </c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3"/>
      <c r="DO6" s="203"/>
      <c r="DP6" s="203"/>
      <c r="DQ6" s="203"/>
      <c r="DR6" s="203"/>
      <c r="DS6" s="203"/>
      <c r="DT6" s="203"/>
      <c r="DU6" s="203"/>
      <c r="DV6" s="203"/>
      <c r="DW6" s="203"/>
      <c r="DX6" s="203"/>
      <c r="DY6" s="203"/>
      <c r="DZ6" s="239"/>
      <c r="EA6" s="108"/>
      <c r="EB6" s="109" t="s">
        <v>0</v>
      </c>
      <c r="EC6" s="106"/>
      <c r="ED6" s="106"/>
      <c r="EE6" s="106"/>
      <c r="EF6" s="106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10"/>
      <c r="EZ6" s="110"/>
      <c r="FA6" s="110"/>
      <c r="FB6" s="110"/>
      <c r="FC6" s="110"/>
      <c r="FD6" s="110"/>
      <c r="FE6" s="110"/>
      <c r="FF6" s="110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102"/>
      <c r="GL6" s="102"/>
      <c r="GM6" s="102"/>
      <c r="GN6" s="102"/>
      <c r="GO6" s="102"/>
      <c r="GP6" s="102"/>
      <c r="GQ6" s="102"/>
      <c r="GR6" s="102"/>
      <c r="GS6" s="102"/>
      <c r="GT6" s="102"/>
      <c r="GU6" s="102"/>
      <c r="GV6" s="102"/>
      <c r="GW6" s="102"/>
      <c r="GX6" s="102"/>
      <c r="GY6" s="102"/>
      <c r="GZ6" s="102"/>
      <c r="HA6" s="102"/>
      <c r="HB6" s="102"/>
      <c r="HC6" s="102"/>
      <c r="HD6" s="102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2"/>
      <c r="IA6" s="102"/>
      <c r="IB6" s="102"/>
      <c r="IC6" s="102"/>
      <c r="ID6" s="102"/>
      <c r="IE6" s="102"/>
      <c r="IF6" s="102"/>
      <c r="IG6" s="102"/>
      <c r="IH6" s="102"/>
      <c r="II6" s="102"/>
      <c r="IJ6" s="102"/>
      <c r="IK6" s="102"/>
      <c r="IL6" s="102"/>
      <c r="IM6" s="102"/>
      <c r="IN6" s="102"/>
      <c r="IO6" s="102"/>
      <c r="IP6" s="102"/>
      <c r="IQ6" s="102"/>
      <c r="IR6" s="102"/>
      <c r="IS6" s="102"/>
      <c r="IT6" s="102"/>
      <c r="IU6" s="102"/>
      <c r="IV6" s="102"/>
      <c r="IW6" s="102"/>
      <c r="IX6" s="102"/>
      <c r="IY6" s="102"/>
      <c r="IZ6" s="102"/>
      <c r="JA6" s="102"/>
      <c r="JB6" s="102"/>
      <c r="JC6" s="102"/>
      <c r="JD6" s="102"/>
      <c r="JE6" s="102"/>
      <c r="JF6" s="102"/>
      <c r="JG6" s="102"/>
      <c r="JH6" s="102"/>
      <c r="JI6" s="102"/>
      <c r="JJ6" s="102"/>
      <c r="JK6" s="102"/>
      <c r="JL6" s="102"/>
      <c r="JM6" s="102"/>
      <c r="JN6" s="102"/>
      <c r="JO6" s="102"/>
      <c r="JP6" s="102"/>
      <c r="JQ6" s="102"/>
      <c r="JR6" s="102"/>
      <c r="JS6" s="102"/>
      <c r="JT6" s="102"/>
      <c r="JU6" s="102"/>
      <c r="JV6" s="102"/>
    </row>
    <row r="7" spans="1:282" ht="15.75" customHeight="1" x14ac:dyDescent="0.2">
      <c r="A7" s="106"/>
      <c r="B7" s="106"/>
      <c r="C7" s="106"/>
      <c r="D7" s="111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12"/>
      <c r="Z7" s="204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5"/>
      <c r="CM7" s="205"/>
      <c r="CN7" s="205"/>
      <c r="CO7" s="205"/>
      <c r="CP7" s="205"/>
      <c r="CQ7" s="205"/>
      <c r="CR7" s="205"/>
      <c r="CS7" s="205"/>
      <c r="CT7" s="205"/>
      <c r="CU7" s="205"/>
      <c r="CV7" s="205"/>
      <c r="CW7" s="205"/>
      <c r="CX7" s="205"/>
      <c r="CY7" s="205"/>
      <c r="CZ7" s="205"/>
      <c r="DA7" s="205"/>
      <c r="DB7" s="205"/>
      <c r="DC7" s="205"/>
      <c r="DD7" s="205"/>
      <c r="DE7" s="205"/>
      <c r="DF7" s="205"/>
      <c r="DG7" s="205"/>
      <c r="DH7" s="205"/>
      <c r="DI7" s="205"/>
      <c r="DJ7" s="205"/>
      <c r="DK7" s="205"/>
      <c r="DL7" s="205"/>
      <c r="DM7" s="205"/>
      <c r="DN7" s="205"/>
      <c r="DO7" s="205"/>
      <c r="DP7" s="205"/>
      <c r="DQ7" s="205"/>
      <c r="DR7" s="205"/>
      <c r="DS7" s="205"/>
      <c r="DT7" s="205"/>
      <c r="DU7" s="205"/>
      <c r="DV7" s="205"/>
      <c r="DW7" s="205"/>
      <c r="DX7" s="205"/>
      <c r="DY7" s="205"/>
      <c r="DZ7" s="240"/>
      <c r="EA7" s="108"/>
      <c r="EB7" s="109" t="s">
        <v>1</v>
      </c>
      <c r="EC7" s="106"/>
      <c r="ED7" s="106"/>
      <c r="EE7" s="106"/>
      <c r="EF7" s="106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10"/>
      <c r="EZ7" s="110"/>
      <c r="FA7" s="110"/>
      <c r="FB7" s="110"/>
      <c r="FC7" s="110"/>
      <c r="FD7" s="110"/>
      <c r="FE7" s="110"/>
      <c r="FF7" s="110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102"/>
      <c r="GU7" s="102"/>
      <c r="GV7" s="102"/>
      <c r="GW7" s="102"/>
      <c r="GX7" s="102"/>
      <c r="GY7" s="102"/>
      <c r="GZ7" s="102"/>
      <c r="HA7" s="102"/>
      <c r="HB7" s="102"/>
      <c r="HC7" s="102"/>
      <c r="HD7" s="102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2"/>
      <c r="IA7" s="102"/>
      <c r="IB7" s="102"/>
      <c r="IC7" s="102"/>
      <c r="ID7" s="102"/>
      <c r="IE7" s="102"/>
      <c r="IF7" s="102"/>
      <c r="IG7" s="102"/>
      <c r="IH7" s="102"/>
      <c r="II7" s="102"/>
      <c r="IJ7" s="102"/>
      <c r="IK7" s="102"/>
      <c r="IL7" s="102"/>
      <c r="IM7" s="102"/>
      <c r="IN7" s="102"/>
      <c r="IO7" s="102"/>
      <c r="IP7" s="102"/>
      <c r="IQ7" s="102"/>
      <c r="IR7" s="102"/>
      <c r="IS7" s="102"/>
      <c r="IT7" s="102"/>
      <c r="IU7" s="102"/>
      <c r="IV7" s="102"/>
      <c r="IW7" s="102"/>
      <c r="IX7" s="102"/>
      <c r="IY7" s="102"/>
      <c r="IZ7" s="102"/>
      <c r="JA7" s="102"/>
      <c r="JB7" s="102"/>
      <c r="JC7" s="102"/>
      <c r="JD7" s="102"/>
      <c r="JE7" s="102"/>
      <c r="JF7" s="102"/>
      <c r="JG7" s="102"/>
      <c r="JH7" s="102"/>
      <c r="JI7" s="102"/>
      <c r="JJ7" s="102"/>
      <c r="JK7" s="102"/>
      <c r="JL7" s="102"/>
      <c r="JM7" s="102"/>
      <c r="JN7" s="102"/>
      <c r="JO7" s="102"/>
      <c r="JP7" s="102"/>
      <c r="JQ7" s="102"/>
      <c r="JR7" s="102"/>
      <c r="JS7" s="102"/>
      <c r="JT7" s="102"/>
      <c r="JU7" s="102"/>
      <c r="JV7" s="102"/>
    </row>
    <row r="8" spans="1:282" ht="15.75" customHeight="1" x14ac:dyDescent="0.2">
      <c r="A8" s="106"/>
      <c r="B8" s="106"/>
      <c r="C8" s="106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06"/>
      <c r="Q8" s="106"/>
      <c r="R8" s="106"/>
      <c r="S8" s="106"/>
      <c r="T8" s="106"/>
      <c r="U8" s="106"/>
      <c r="V8" s="106"/>
      <c r="W8" s="106"/>
      <c r="X8" s="106"/>
      <c r="Y8" s="113"/>
      <c r="Z8" s="204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5"/>
      <c r="BF8" s="205"/>
      <c r="BG8" s="205"/>
      <c r="BH8" s="205"/>
      <c r="BI8" s="205"/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205"/>
      <c r="DE8" s="205"/>
      <c r="DF8" s="205"/>
      <c r="DG8" s="205"/>
      <c r="DH8" s="205"/>
      <c r="DI8" s="205"/>
      <c r="DJ8" s="205"/>
      <c r="DK8" s="205"/>
      <c r="DL8" s="205"/>
      <c r="DM8" s="205"/>
      <c r="DN8" s="205"/>
      <c r="DO8" s="205"/>
      <c r="DP8" s="205"/>
      <c r="DQ8" s="205"/>
      <c r="DR8" s="205"/>
      <c r="DS8" s="205"/>
      <c r="DT8" s="205"/>
      <c r="DU8" s="205"/>
      <c r="DV8" s="205"/>
      <c r="DW8" s="205"/>
      <c r="DX8" s="205"/>
      <c r="DY8" s="205"/>
      <c r="DZ8" s="240"/>
      <c r="EA8" s="108"/>
      <c r="EB8" s="109" t="s">
        <v>2</v>
      </c>
      <c r="EC8" s="106"/>
      <c r="ED8" s="106"/>
      <c r="EE8" s="106"/>
      <c r="EF8" s="106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10"/>
      <c r="EZ8" s="110"/>
      <c r="FA8" s="110"/>
      <c r="FB8" s="110"/>
      <c r="FC8" s="110"/>
      <c r="FD8" s="110"/>
      <c r="FE8" s="110"/>
      <c r="FF8" s="110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102"/>
      <c r="GU8" s="102"/>
      <c r="GV8" s="102"/>
      <c r="GW8" s="102"/>
      <c r="GX8" s="102"/>
      <c r="GY8" s="102"/>
      <c r="GZ8" s="102"/>
      <c r="HA8" s="102"/>
      <c r="HB8" s="102"/>
      <c r="HC8" s="102"/>
      <c r="HD8" s="102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2"/>
      <c r="IA8" s="102"/>
      <c r="IB8" s="102"/>
      <c r="IC8" s="102"/>
      <c r="ID8" s="102"/>
      <c r="IE8" s="102"/>
      <c r="IF8" s="102"/>
      <c r="IG8" s="102"/>
      <c r="IH8" s="102"/>
      <c r="II8" s="102"/>
      <c r="IJ8" s="102"/>
      <c r="IK8" s="102"/>
      <c r="IL8" s="102"/>
      <c r="IM8" s="102"/>
      <c r="IN8" s="102"/>
      <c r="IO8" s="102"/>
      <c r="IP8" s="102"/>
      <c r="IQ8" s="102"/>
      <c r="IR8" s="102"/>
      <c r="IS8" s="102"/>
      <c r="IT8" s="102"/>
      <c r="IU8" s="102"/>
      <c r="IV8" s="102"/>
      <c r="IW8" s="102"/>
      <c r="IX8" s="102"/>
      <c r="IY8" s="102"/>
      <c r="IZ8" s="102"/>
      <c r="JA8" s="102"/>
      <c r="JB8" s="102"/>
      <c r="JC8" s="102"/>
      <c r="JD8" s="102"/>
      <c r="JE8" s="102"/>
      <c r="JF8" s="102"/>
      <c r="JG8" s="102"/>
      <c r="JH8" s="102"/>
      <c r="JI8" s="102"/>
      <c r="JJ8" s="102"/>
      <c r="JK8" s="102"/>
      <c r="JL8" s="102"/>
      <c r="JM8" s="102"/>
      <c r="JN8" s="102"/>
      <c r="JO8" s="102"/>
      <c r="JP8" s="102"/>
      <c r="JQ8" s="102"/>
      <c r="JR8" s="102"/>
      <c r="JS8" s="102"/>
      <c r="JT8" s="102"/>
      <c r="JU8" s="102"/>
      <c r="JV8" s="102"/>
    </row>
    <row r="9" spans="1:282" ht="15.75" customHeight="1" x14ac:dyDescent="0.2">
      <c r="A9" s="106"/>
      <c r="B9" s="106"/>
      <c r="C9" s="106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06"/>
      <c r="Q9" s="106"/>
      <c r="R9" s="106"/>
      <c r="S9" s="106"/>
      <c r="T9" s="106"/>
      <c r="U9" s="106"/>
      <c r="V9" s="106"/>
      <c r="W9" s="106"/>
      <c r="X9" s="106"/>
      <c r="Y9" s="113"/>
      <c r="Z9" s="204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5"/>
      <c r="CM9" s="205"/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05"/>
      <c r="CZ9" s="205"/>
      <c r="DA9" s="205"/>
      <c r="DB9" s="205"/>
      <c r="DC9" s="205"/>
      <c r="DD9" s="205"/>
      <c r="DE9" s="205"/>
      <c r="DF9" s="205"/>
      <c r="DG9" s="205"/>
      <c r="DH9" s="205"/>
      <c r="DI9" s="205"/>
      <c r="DJ9" s="205"/>
      <c r="DK9" s="205"/>
      <c r="DL9" s="205"/>
      <c r="DM9" s="205"/>
      <c r="DN9" s="205"/>
      <c r="DO9" s="205"/>
      <c r="DP9" s="205"/>
      <c r="DQ9" s="205"/>
      <c r="DR9" s="205"/>
      <c r="DS9" s="205"/>
      <c r="DT9" s="205"/>
      <c r="DU9" s="205"/>
      <c r="DV9" s="205"/>
      <c r="DW9" s="205"/>
      <c r="DX9" s="205"/>
      <c r="DY9" s="205"/>
      <c r="DZ9" s="240"/>
      <c r="EA9" s="108"/>
      <c r="EB9" s="109" t="s">
        <v>3</v>
      </c>
      <c r="EC9" s="106"/>
      <c r="ED9" s="106"/>
      <c r="EE9" s="106"/>
      <c r="EF9" s="106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10"/>
      <c r="EZ9" s="110"/>
      <c r="FA9" s="110"/>
      <c r="FB9" s="110"/>
      <c r="FC9" s="110"/>
      <c r="FD9" s="110"/>
      <c r="FE9" s="110"/>
      <c r="FF9" s="110"/>
      <c r="FG9" s="102"/>
      <c r="FH9" s="102"/>
      <c r="FI9" s="102"/>
      <c r="FJ9" s="102"/>
      <c r="FK9" s="102"/>
      <c r="FL9" s="102"/>
      <c r="FM9" s="102"/>
      <c r="FN9" s="102"/>
      <c r="FO9" s="102"/>
      <c r="FP9" s="102"/>
      <c r="FQ9" s="102"/>
      <c r="FR9" s="102"/>
      <c r="FS9" s="102"/>
      <c r="FT9" s="102"/>
      <c r="FU9" s="102"/>
      <c r="FV9" s="102"/>
      <c r="FW9" s="102"/>
      <c r="FX9" s="102"/>
      <c r="FY9" s="102"/>
      <c r="FZ9" s="102"/>
      <c r="GA9" s="102"/>
      <c r="GB9" s="102"/>
      <c r="GC9" s="102"/>
      <c r="GD9" s="102"/>
      <c r="GE9" s="102"/>
      <c r="GF9" s="102"/>
      <c r="GG9" s="102"/>
      <c r="GH9" s="102"/>
      <c r="GI9" s="102"/>
      <c r="GJ9" s="102"/>
      <c r="GK9" s="102"/>
      <c r="GL9" s="102"/>
      <c r="GM9" s="102"/>
      <c r="GN9" s="102"/>
      <c r="GO9" s="102"/>
      <c r="GP9" s="102"/>
      <c r="GQ9" s="102"/>
      <c r="GR9" s="102"/>
      <c r="GS9" s="102"/>
      <c r="GT9" s="102"/>
      <c r="GU9" s="102"/>
      <c r="GV9" s="102"/>
      <c r="GW9" s="102"/>
      <c r="GX9" s="102"/>
      <c r="GY9" s="102"/>
      <c r="GZ9" s="102"/>
      <c r="HA9" s="102"/>
      <c r="HB9" s="102"/>
      <c r="HC9" s="102"/>
      <c r="HD9" s="102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2"/>
      <c r="IA9" s="102"/>
      <c r="IB9" s="102"/>
      <c r="IC9" s="102"/>
      <c r="ID9" s="102"/>
      <c r="IE9" s="102"/>
      <c r="IF9" s="102"/>
      <c r="IG9" s="102"/>
      <c r="IH9" s="102"/>
      <c r="II9" s="102"/>
      <c r="IJ9" s="102"/>
      <c r="IK9" s="102"/>
      <c r="IL9" s="102"/>
      <c r="IM9" s="102"/>
      <c r="IN9" s="102"/>
      <c r="IO9" s="102"/>
      <c r="IP9" s="102"/>
      <c r="IQ9" s="102"/>
      <c r="IR9" s="102"/>
      <c r="IS9" s="102"/>
      <c r="IT9" s="102"/>
      <c r="IU9" s="102"/>
      <c r="IV9" s="102"/>
      <c r="IW9" s="102"/>
      <c r="IX9" s="102"/>
      <c r="IY9" s="102"/>
      <c r="IZ9" s="102"/>
      <c r="JA9" s="102"/>
      <c r="JB9" s="102"/>
      <c r="JC9" s="102"/>
      <c r="JD9" s="102"/>
      <c r="JE9" s="102"/>
      <c r="JF9" s="102"/>
      <c r="JG9" s="102"/>
      <c r="JH9" s="102"/>
      <c r="JI9" s="102"/>
      <c r="JJ9" s="102"/>
      <c r="JK9" s="102"/>
      <c r="JL9" s="102"/>
      <c r="JM9" s="102"/>
      <c r="JN9" s="102"/>
      <c r="JO9" s="102"/>
      <c r="JP9" s="102"/>
      <c r="JQ9" s="102"/>
      <c r="JR9" s="102"/>
      <c r="JS9" s="102"/>
      <c r="JT9" s="102"/>
      <c r="JU9" s="102"/>
      <c r="JV9" s="102"/>
    </row>
    <row r="10" spans="1:282" ht="6.75" customHeight="1" x14ac:dyDescent="0.2">
      <c r="A10" s="106"/>
      <c r="B10" s="106"/>
      <c r="C10" s="114"/>
      <c r="D10" s="114"/>
      <c r="E10" s="114"/>
      <c r="F10" s="114"/>
      <c r="G10" s="114" t="s">
        <v>120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5"/>
      <c r="AA10" s="115"/>
      <c r="AB10" s="115"/>
      <c r="AC10" s="115"/>
      <c r="AD10" s="115"/>
      <c r="AE10" s="115"/>
      <c r="AF10" s="115"/>
      <c r="AG10" s="115"/>
      <c r="AH10" s="151"/>
      <c r="AI10" s="151"/>
      <c r="AJ10" s="151"/>
      <c r="AK10" s="115"/>
      <c r="AL10" s="115"/>
      <c r="AM10" s="116"/>
      <c r="AN10" s="115"/>
      <c r="AO10" s="115"/>
      <c r="AP10" s="115"/>
      <c r="AQ10" s="115"/>
      <c r="AR10" s="115"/>
      <c r="AS10" s="117"/>
      <c r="AT10" s="118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15"/>
      <c r="DZ10" s="115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02"/>
      <c r="FH10" s="102"/>
      <c r="FI10" s="102"/>
      <c r="FJ10" s="102"/>
      <c r="FK10" s="102"/>
      <c r="FL10" s="102"/>
      <c r="FM10" s="102"/>
      <c r="FN10" s="102"/>
      <c r="FO10" s="102"/>
      <c r="FP10" s="102"/>
      <c r="FQ10" s="102"/>
      <c r="FR10" s="102"/>
      <c r="FS10" s="102"/>
      <c r="FT10" s="102"/>
      <c r="FU10" s="102"/>
      <c r="FV10" s="102"/>
      <c r="FW10" s="102"/>
      <c r="FX10" s="102"/>
      <c r="FY10" s="102"/>
      <c r="FZ10" s="102"/>
      <c r="GA10" s="102"/>
      <c r="GB10" s="102"/>
      <c r="GC10" s="102"/>
      <c r="GD10" s="102"/>
      <c r="GE10" s="102"/>
      <c r="GF10" s="102"/>
      <c r="GG10" s="102"/>
      <c r="GH10" s="102"/>
      <c r="GI10" s="102"/>
      <c r="GJ10" s="102"/>
      <c r="GK10" s="102"/>
      <c r="GL10" s="102"/>
      <c r="GM10" s="102"/>
      <c r="GN10" s="102"/>
      <c r="GO10" s="102"/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/>
      <c r="HB10" s="102"/>
      <c r="HC10" s="102"/>
      <c r="HD10" s="102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2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2"/>
      <c r="IU10" s="102"/>
      <c r="IV10" s="102"/>
      <c r="IW10" s="102"/>
      <c r="IX10" s="102"/>
      <c r="IY10" s="102"/>
      <c r="IZ10" s="102"/>
      <c r="JA10" s="102"/>
      <c r="JB10" s="102"/>
      <c r="JC10" s="102"/>
      <c r="JD10" s="102"/>
      <c r="JE10" s="102"/>
      <c r="JF10" s="102"/>
      <c r="JG10" s="102"/>
      <c r="JH10" s="102"/>
      <c r="JI10" s="102"/>
      <c r="JJ10" s="102"/>
      <c r="JK10" s="102"/>
      <c r="JL10" s="102"/>
      <c r="JM10" s="102"/>
      <c r="JN10" s="102"/>
      <c r="JO10" s="102"/>
      <c r="JP10" s="102"/>
      <c r="JQ10" s="102"/>
      <c r="JR10" s="102"/>
      <c r="JS10" s="102"/>
      <c r="JT10" s="102"/>
      <c r="JU10" s="102"/>
      <c r="JV10" s="102"/>
    </row>
    <row r="11" spans="1:282" s="102" customFormat="1" ht="3" customHeight="1" x14ac:dyDescent="0.2">
      <c r="A11" s="106"/>
      <c r="B11" s="106"/>
      <c r="C11" s="89"/>
      <c r="D11" s="89"/>
      <c r="E11" s="119"/>
      <c r="F11" s="120"/>
      <c r="G11" s="89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1"/>
      <c r="Z11" s="120"/>
      <c r="AA11" s="120"/>
      <c r="AB11" s="89"/>
      <c r="AC11" s="89"/>
      <c r="AD11" s="89"/>
      <c r="AE11" s="89"/>
      <c r="AF11" s="89"/>
      <c r="AG11" s="89"/>
      <c r="AH11" s="89" t="s">
        <v>120</v>
      </c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122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122"/>
      <c r="CA11" s="122"/>
      <c r="CB11" s="89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89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2"/>
      <c r="DT11" s="122"/>
      <c r="DU11" s="122"/>
      <c r="DV11" s="122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121"/>
      <c r="EY11" s="121"/>
      <c r="EZ11" s="89"/>
      <c r="FA11" s="89"/>
    </row>
    <row r="12" spans="1:282" s="102" customFormat="1" ht="3" customHeight="1" x14ac:dyDescent="0.2">
      <c r="A12" s="106"/>
      <c r="B12" s="106"/>
      <c r="C12" s="89"/>
      <c r="D12" s="89"/>
      <c r="E12" s="119"/>
      <c r="F12" s="120"/>
      <c r="G12" s="89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1"/>
      <c r="Z12" s="120"/>
      <c r="AA12" s="120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122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122"/>
      <c r="CA12" s="122"/>
      <c r="CB12" s="89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89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122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121"/>
      <c r="EY12" s="121"/>
      <c r="EZ12" s="89"/>
      <c r="FA12" s="89"/>
    </row>
    <row r="13" spans="1:282" s="102" customFormat="1" ht="16.5" customHeight="1" x14ac:dyDescent="0.2">
      <c r="A13" s="106"/>
      <c r="B13" s="106"/>
      <c r="C13" s="89"/>
      <c r="D13" s="89"/>
      <c r="E13" s="32"/>
      <c r="F13" s="123"/>
      <c r="G13" s="123" t="s">
        <v>135</v>
      </c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</row>
    <row r="14" spans="1:282" s="91" customFormat="1" ht="14.25" x14ac:dyDescent="0.2">
      <c r="A14" s="82"/>
      <c r="B14" s="82"/>
      <c r="C14" s="24"/>
      <c r="D14" s="24"/>
      <c r="E14" s="25"/>
      <c r="F14" s="120"/>
      <c r="G14" s="89" t="s">
        <v>114</v>
      </c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122"/>
      <c r="EY14" s="26"/>
      <c r="EZ14" s="86"/>
      <c r="FA14" s="2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  <c r="IW14" s="84"/>
      <c r="IX14" s="84"/>
      <c r="IY14" s="84"/>
      <c r="IZ14" s="84"/>
      <c r="JA14" s="84"/>
      <c r="JB14" s="84"/>
      <c r="JC14" s="84"/>
      <c r="JD14" s="84"/>
      <c r="JE14" s="84"/>
      <c r="JF14" s="84"/>
      <c r="JG14" s="84"/>
      <c r="JH14" s="84"/>
      <c r="JI14" s="84"/>
      <c r="JJ14" s="84"/>
      <c r="JK14" s="84"/>
      <c r="JL14" s="84"/>
      <c r="JM14" s="84"/>
      <c r="JN14" s="84"/>
      <c r="JO14" s="84"/>
      <c r="JP14" s="84"/>
      <c r="JQ14" s="84"/>
      <c r="JR14" s="84"/>
      <c r="JS14" s="84"/>
      <c r="JT14" s="84"/>
      <c r="JU14" s="84"/>
      <c r="JV14" s="84"/>
    </row>
    <row r="15" spans="1:282" s="102" customFormat="1" ht="3" customHeight="1" x14ac:dyDescent="0.2">
      <c r="A15" s="106"/>
      <c r="B15" s="106"/>
      <c r="C15" s="89"/>
      <c r="D15" s="89"/>
      <c r="E15" s="119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</row>
    <row r="16" spans="1:282" s="102" customFormat="1" ht="3" customHeight="1" thickBot="1" x14ac:dyDescent="0.25">
      <c r="A16" s="106"/>
      <c r="B16" s="106"/>
      <c r="C16" s="89"/>
      <c r="D16" s="89"/>
      <c r="E16" s="119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  <c r="EQ16" s="89"/>
      <c r="ER16" s="89"/>
      <c r="ES16" s="89"/>
      <c r="ET16" s="89"/>
      <c r="EU16" s="89"/>
      <c r="EV16" s="89"/>
      <c r="EW16" s="89"/>
      <c r="EX16" s="89"/>
      <c r="EY16" s="89"/>
      <c r="EZ16" s="89"/>
    </row>
    <row r="17" spans="1:282" s="125" customFormat="1" ht="20.100000000000001" customHeight="1" thickBot="1" x14ac:dyDescent="0.25">
      <c r="A17" s="124"/>
      <c r="B17" s="124"/>
      <c r="C17" s="89"/>
      <c r="D17" s="89"/>
      <c r="E17" s="119"/>
      <c r="F17" s="122"/>
      <c r="G17" s="241" t="s">
        <v>115</v>
      </c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1"/>
      <c r="AS17" s="241"/>
      <c r="AT17" s="241"/>
      <c r="AU17" s="241"/>
      <c r="AV17" s="241"/>
      <c r="AW17" s="241"/>
      <c r="AX17" s="241"/>
      <c r="AY17" s="241"/>
      <c r="AZ17" s="241"/>
      <c r="BA17" s="241"/>
      <c r="BB17" s="241"/>
      <c r="BC17" s="241"/>
      <c r="BD17" s="241"/>
      <c r="BE17" s="242" t="s">
        <v>5</v>
      </c>
      <c r="BF17" s="242"/>
      <c r="BG17" s="242"/>
      <c r="BH17" s="242"/>
      <c r="BI17" s="242"/>
      <c r="BJ17" s="242"/>
      <c r="BK17" s="242"/>
      <c r="BL17" s="242"/>
      <c r="BM17" s="242"/>
      <c r="BN17" s="242"/>
      <c r="BO17" s="242"/>
      <c r="BP17" s="242"/>
      <c r="BQ17" s="242"/>
      <c r="BR17" s="242"/>
      <c r="BS17" s="242"/>
      <c r="BT17" s="242"/>
      <c r="BU17" s="242"/>
      <c r="BV17" s="242"/>
      <c r="BW17" s="242"/>
      <c r="BX17" s="242"/>
      <c r="BY17" s="242"/>
      <c r="BZ17" s="242"/>
      <c r="CA17" s="242"/>
      <c r="CB17" s="242"/>
      <c r="CC17" s="242"/>
      <c r="CD17" s="242"/>
      <c r="CE17" s="242"/>
      <c r="CF17" s="242"/>
      <c r="CG17" s="242"/>
      <c r="CH17" s="242"/>
      <c r="CI17" s="242"/>
      <c r="CJ17" s="242"/>
      <c r="CK17" s="242"/>
      <c r="CL17" s="242"/>
      <c r="CM17" s="242"/>
      <c r="CN17" s="242"/>
      <c r="CO17" s="242"/>
      <c r="CP17" s="242"/>
      <c r="CQ17" s="242"/>
      <c r="CR17" s="242"/>
      <c r="CS17" s="242"/>
      <c r="CT17" s="242"/>
      <c r="CU17" s="242"/>
      <c r="CV17" s="242"/>
      <c r="CW17" s="242"/>
      <c r="CX17" s="242"/>
      <c r="CY17" s="242"/>
      <c r="CZ17" s="242"/>
      <c r="DA17" s="242"/>
      <c r="DB17" s="242"/>
      <c r="DC17" s="242"/>
      <c r="DD17" s="242"/>
      <c r="DE17" s="242"/>
      <c r="DF17" s="242"/>
      <c r="DG17" s="242"/>
      <c r="DH17" s="242"/>
      <c r="DI17" s="242"/>
      <c r="DJ17" s="242"/>
      <c r="DK17" s="242"/>
      <c r="DL17" s="242"/>
      <c r="DM17" s="242"/>
      <c r="DN17" s="242"/>
      <c r="DO17" s="242"/>
      <c r="DP17" s="242"/>
      <c r="DQ17" s="242"/>
      <c r="DR17" s="242"/>
      <c r="DS17" s="242"/>
      <c r="DT17" s="242"/>
      <c r="DU17" s="242"/>
      <c r="DV17" s="242"/>
      <c r="DW17" s="242"/>
      <c r="DX17" s="242"/>
      <c r="DY17" s="242"/>
      <c r="DZ17" s="242"/>
      <c r="EA17" s="242"/>
      <c r="EB17" s="242"/>
      <c r="EC17" s="242"/>
      <c r="ED17" s="242"/>
      <c r="EE17" s="242"/>
      <c r="EF17" s="242"/>
      <c r="EG17" s="242"/>
      <c r="EH17" s="242"/>
      <c r="EI17" s="242"/>
      <c r="EJ17" s="242"/>
      <c r="EK17" s="241" t="s">
        <v>116</v>
      </c>
      <c r="EL17" s="241"/>
      <c r="EM17" s="241"/>
      <c r="EN17" s="241"/>
      <c r="EO17" s="241"/>
      <c r="EP17" s="241"/>
      <c r="EQ17" s="241"/>
      <c r="ER17" s="241"/>
      <c r="ES17" s="241"/>
      <c r="ET17" s="241"/>
      <c r="EU17" s="241"/>
      <c r="EV17" s="241"/>
      <c r="EW17" s="241"/>
      <c r="EX17" s="241"/>
      <c r="EY17" s="89"/>
      <c r="EZ17" s="89"/>
    </row>
    <row r="18" spans="1:282" s="125" customFormat="1" ht="20.100000000000001" customHeight="1" thickBot="1" x14ac:dyDescent="0.25">
      <c r="A18" s="124"/>
      <c r="B18" s="124"/>
      <c r="C18" s="89"/>
      <c r="D18" s="89"/>
      <c r="E18" s="119"/>
      <c r="F18" s="122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  <c r="AT18" s="241"/>
      <c r="AU18" s="241"/>
      <c r="AV18" s="241"/>
      <c r="AW18" s="241"/>
      <c r="AX18" s="241"/>
      <c r="AY18" s="241"/>
      <c r="AZ18" s="241"/>
      <c r="BA18" s="241"/>
      <c r="BB18" s="241"/>
      <c r="BC18" s="241"/>
      <c r="BD18" s="241"/>
      <c r="BE18" s="242">
        <v>2027</v>
      </c>
      <c r="BF18" s="242"/>
      <c r="BG18" s="242"/>
      <c r="BH18" s="242"/>
      <c r="BI18" s="242"/>
      <c r="BJ18" s="242"/>
      <c r="BK18" s="242"/>
      <c r="BL18" s="242"/>
      <c r="BM18" s="242"/>
      <c r="BN18" s="242"/>
      <c r="BO18" s="242"/>
      <c r="BP18" s="242"/>
      <c r="BQ18" s="242">
        <v>2028</v>
      </c>
      <c r="BR18" s="242"/>
      <c r="BS18" s="242"/>
      <c r="BT18" s="242"/>
      <c r="BU18" s="242"/>
      <c r="BV18" s="242"/>
      <c r="BW18" s="242"/>
      <c r="BX18" s="242"/>
      <c r="BY18" s="242"/>
      <c r="BZ18" s="242"/>
      <c r="CA18" s="242"/>
      <c r="CB18" s="242"/>
      <c r="CC18" s="242">
        <v>2029</v>
      </c>
      <c r="CD18" s="242"/>
      <c r="CE18" s="242"/>
      <c r="CF18" s="242"/>
      <c r="CG18" s="242"/>
      <c r="CH18" s="242"/>
      <c r="CI18" s="242"/>
      <c r="CJ18" s="242"/>
      <c r="CK18" s="242"/>
      <c r="CL18" s="242"/>
      <c r="CM18" s="242"/>
      <c r="CN18" s="242"/>
      <c r="CO18" s="242">
        <v>2030</v>
      </c>
      <c r="CP18" s="242"/>
      <c r="CQ18" s="242"/>
      <c r="CR18" s="242"/>
      <c r="CS18" s="242"/>
      <c r="CT18" s="242"/>
      <c r="CU18" s="242"/>
      <c r="CV18" s="242"/>
      <c r="CW18" s="242"/>
      <c r="CX18" s="242"/>
      <c r="CY18" s="242"/>
      <c r="CZ18" s="242"/>
      <c r="DA18" s="242">
        <v>2031</v>
      </c>
      <c r="DB18" s="242"/>
      <c r="DC18" s="242"/>
      <c r="DD18" s="242"/>
      <c r="DE18" s="242"/>
      <c r="DF18" s="242"/>
      <c r="DG18" s="242"/>
      <c r="DH18" s="242"/>
      <c r="DI18" s="242"/>
      <c r="DJ18" s="242"/>
      <c r="DK18" s="242"/>
      <c r="DL18" s="242"/>
      <c r="DM18" s="242">
        <v>2032</v>
      </c>
      <c r="DN18" s="242"/>
      <c r="DO18" s="242"/>
      <c r="DP18" s="242"/>
      <c r="DQ18" s="242"/>
      <c r="DR18" s="242"/>
      <c r="DS18" s="242"/>
      <c r="DT18" s="242"/>
      <c r="DU18" s="242"/>
      <c r="DV18" s="242"/>
      <c r="DW18" s="242"/>
      <c r="DX18" s="242"/>
      <c r="DY18" s="242">
        <v>2033</v>
      </c>
      <c r="DZ18" s="242"/>
      <c r="EA18" s="242"/>
      <c r="EB18" s="242"/>
      <c r="EC18" s="242"/>
      <c r="ED18" s="242"/>
      <c r="EE18" s="242"/>
      <c r="EF18" s="242"/>
      <c r="EG18" s="242"/>
      <c r="EH18" s="242"/>
      <c r="EI18" s="242"/>
      <c r="EJ18" s="242"/>
      <c r="EK18" s="241"/>
      <c r="EL18" s="241"/>
      <c r="EM18" s="241"/>
      <c r="EN18" s="241"/>
      <c r="EO18" s="241"/>
      <c r="EP18" s="241"/>
      <c r="EQ18" s="241"/>
      <c r="ER18" s="241"/>
      <c r="ES18" s="241"/>
      <c r="ET18" s="241"/>
      <c r="EU18" s="241"/>
      <c r="EV18" s="241"/>
      <c r="EW18" s="241"/>
      <c r="EX18" s="241"/>
      <c r="EY18" s="89"/>
      <c r="EZ18" s="89"/>
    </row>
    <row r="19" spans="1:282" s="131" customFormat="1" ht="18.75" customHeight="1" thickBot="1" x14ac:dyDescent="0.25">
      <c r="A19" s="126"/>
      <c r="B19" s="126"/>
      <c r="C19" s="127"/>
      <c r="D19" s="127"/>
      <c r="E19" s="128"/>
      <c r="F19" s="127"/>
      <c r="G19" s="243" t="s">
        <v>117</v>
      </c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4" t="s">
        <v>156</v>
      </c>
      <c r="S19" s="244"/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4"/>
      <c r="AL19" s="244"/>
      <c r="AM19" s="244"/>
      <c r="AN19" s="244"/>
      <c r="AO19" s="244"/>
      <c r="AP19" s="244"/>
      <c r="AQ19" s="244"/>
      <c r="AR19" s="244"/>
      <c r="AS19" s="244"/>
      <c r="AT19" s="244"/>
      <c r="AU19" s="244"/>
      <c r="AV19" s="244"/>
      <c r="AW19" s="244"/>
      <c r="AX19" s="244"/>
      <c r="AY19" s="244"/>
      <c r="AZ19" s="244"/>
      <c r="BA19" s="244"/>
      <c r="BB19" s="244"/>
      <c r="BC19" s="244"/>
      <c r="BD19" s="244"/>
      <c r="BE19" s="223">
        <f>SUMIF('Navržená opatření,výdaje a cíle'!$H$22:$H$510,"2027I.",'Navržená opatření,výdaje a cíle'!$L$22:$L$510)</f>
        <v>0</v>
      </c>
      <c r="BF19" s="223" t="s">
        <v>122</v>
      </c>
      <c r="BG19" s="223"/>
      <c r="BH19" s="223"/>
      <c r="BI19" s="223"/>
      <c r="BJ19" s="223"/>
      <c r="BK19" s="223"/>
      <c r="BL19" s="223" t="s">
        <v>122</v>
      </c>
      <c r="BM19" s="223" t="s">
        <v>122</v>
      </c>
      <c r="BN19" s="223" t="s">
        <v>122</v>
      </c>
      <c r="BO19" s="223" t="s">
        <v>122</v>
      </c>
      <c r="BP19" s="223" t="s">
        <v>122</v>
      </c>
      <c r="BQ19" s="223">
        <f>SUMIF('Navržená opatření,výdaje a cíle'!$H$22:$H$510,"2028I.",'Navržená opatření,výdaje a cíle'!$L$22:$L$510)</f>
        <v>0</v>
      </c>
      <c r="BR19" s="223" t="s">
        <v>122</v>
      </c>
      <c r="BS19" s="223"/>
      <c r="BT19" s="223"/>
      <c r="BU19" s="223"/>
      <c r="BV19" s="223"/>
      <c r="BW19" s="223"/>
      <c r="BX19" s="223" t="s">
        <v>122</v>
      </c>
      <c r="BY19" s="223" t="s">
        <v>122</v>
      </c>
      <c r="BZ19" s="223" t="s">
        <v>122</v>
      </c>
      <c r="CA19" s="223" t="s">
        <v>122</v>
      </c>
      <c r="CB19" s="223" t="s">
        <v>122</v>
      </c>
      <c r="CC19" s="223">
        <f>SUMIF('Navržená opatření,výdaje a cíle'!$H$22:$H$510,"2029I.",'Navržená opatření,výdaje a cíle'!$L$22:$L$510)</f>
        <v>0</v>
      </c>
      <c r="CD19" s="223" t="s">
        <v>122</v>
      </c>
      <c r="CE19" s="223"/>
      <c r="CF19" s="223"/>
      <c r="CG19" s="223"/>
      <c r="CH19" s="223"/>
      <c r="CI19" s="223"/>
      <c r="CJ19" s="223" t="s">
        <v>122</v>
      </c>
      <c r="CK19" s="223" t="s">
        <v>122</v>
      </c>
      <c r="CL19" s="223" t="s">
        <v>122</v>
      </c>
      <c r="CM19" s="223" t="s">
        <v>122</v>
      </c>
      <c r="CN19" s="223" t="s">
        <v>122</v>
      </c>
      <c r="CO19" s="223">
        <f>SUMIF('Navržená opatření,výdaje a cíle'!$H$22:$H$510,"2030I.",'Navržená opatření,výdaje a cíle'!$L$22:$L$510)</f>
        <v>0</v>
      </c>
      <c r="CP19" s="223" t="s">
        <v>122</v>
      </c>
      <c r="CQ19" s="223"/>
      <c r="CR19" s="223"/>
      <c r="CS19" s="223"/>
      <c r="CT19" s="223"/>
      <c r="CU19" s="223"/>
      <c r="CV19" s="223" t="s">
        <v>122</v>
      </c>
      <c r="CW19" s="223" t="s">
        <v>122</v>
      </c>
      <c r="CX19" s="223" t="s">
        <v>122</v>
      </c>
      <c r="CY19" s="223" t="s">
        <v>122</v>
      </c>
      <c r="CZ19" s="223" t="s">
        <v>122</v>
      </c>
      <c r="DA19" s="223">
        <f>SUMIF('Navržená opatření,výdaje a cíle'!$H$22:$H$510,"2031I.",'Navržená opatření,výdaje a cíle'!$L$22:$L$510)</f>
        <v>0</v>
      </c>
      <c r="DB19" s="223" t="s">
        <v>122</v>
      </c>
      <c r="DC19" s="223"/>
      <c r="DD19" s="223"/>
      <c r="DE19" s="223"/>
      <c r="DF19" s="223"/>
      <c r="DG19" s="223"/>
      <c r="DH19" s="223" t="s">
        <v>122</v>
      </c>
      <c r="DI19" s="223" t="s">
        <v>122</v>
      </c>
      <c r="DJ19" s="223" t="s">
        <v>122</v>
      </c>
      <c r="DK19" s="223" t="s">
        <v>122</v>
      </c>
      <c r="DL19" s="223" t="s">
        <v>122</v>
      </c>
      <c r="DM19" s="224">
        <f>SUMIF('Navržená opatření,výdaje a cíle'!$H$22:$H$510,"2032I.",'Navržená opatření,výdaje a cíle'!$L$22:$L$510)</f>
        <v>0</v>
      </c>
      <c r="DN19" s="224" t="s">
        <v>122</v>
      </c>
      <c r="DO19" s="224"/>
      <c r="DP19" s="224"/>
      <c r="DQ19" s="224"/>
      <c r="DR19" s="224"/>
      <c r="DS19" s="224"/>
      <c r="DT19" s="224" t="s">
        <v>122</v>
      </c>
      <c r="DU19" s="224" t="s">
        <v>122</v>
      </c>
      <c r="DV19" s="224" t="s">
        <v>122</v>
      </c>
      <c r="DW19" s="224" t="s">
        <v>122</v>
      </c>
      <c r="DX19" s="225" t="s">
        <v>122</v>
      </c>
      <c r="DY19" s="224">
        <f>SUMIF('Navržená opatření,výdaje a cíle'!$H$22:$H$510,"2033I.",'Navržená opatření,výdaje a cíle'!$L$22:$L$510)</f>
        <v>0</v>
      </c>
      <c r="DZ19" s="224" t="s">
        <v>122</v>
      </c>
      <c r="EA19" s="224"/>
      <c r="EB19" s="224"/>
      <c r="EC19" s="224"/>
      <c r="ED19" s="224"/>
      <c r="EE19" s="224"/>
      <c r="EF19" s="224" t="s">
        <v>122</v>
      </c>
      <c r="EG19" s="224" t="s">
        <v>122</v>
      </c>
      <c r="EH19" s="224" t="s">
        <v>122</v>
      </c>
      <c r="EI19" s="224" t="s">
        <v>122</v>
      </c>
      <c r="EJ19" s="225" t="s">
        <v>122</v>
      </c>
      <c r="EK19" s="229">
        <f>SUM(BE19:EJ19)</f>
        <v>0</v>
      </c>
      <c r="EL19" s="230"/>
      <c r="EM19" s="230"/>
      <c r="EN19" s="230"/>
      <c r="EO19" s="230"/>
      <c r="EP19" s="230"/>
      <c r="EQ19" s="230"/>
      <c r="ER19" s="230"/>
      <c r="ES19" s="230"/>
      <c r="ET19" s="230"/>
      <c r="EU19" s="230"/>
      <c r="EV19" s="230"/>
      <c r="EW19" s="230"/>
      <c r="EX19" s="231"/>
      <c r="EY19" s="129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30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30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30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30"/>
      <c r="HY19" s="130"/>
      <c r="HZ19" s="130"/>
      <c r="IA19" s="130"/>
      <c r="IB19" s="130"/>
      <c r="IC19" s="130"/>
      <c r="ID19" s="130"/>
      <c r="IE19" s="130"/>
      <c r="IF19" s="130"/>
      <c r="IG19" s="130"/>
      <c r="IH19" s="130"/>
      <c r="II19" s="130"/>
      <c r="IJ19" s="130"/>
      <c r="IK19" s="130"/>
      <c r="IL19" s="130"/>
      <c r="IM19" s="130"/>
      <c r="IN19" s="130"/>
      <c r="IO19" s="130"/>
      <c r="IP19" s="130"/>
      <c r="IQ19" s="130"/>
      <c r="IR19" s="130"/>
      <c r="IS19" s="130"/>
      <c r="IT19" s="130"/>
      <c r="IU19" s="130"/>
      <c r="IV19" s="130"/>
      <c r="IW19" s="130"/>
      <c r="IX19" s="130"/>
      <c r="IY19" s="130"/>
      <c r="IZ19" s="130"/>
      <c r="JA19" s="130"/>
      <c r="JB19" s="130"/>
      <c r="JC19" s="130"/>
      <c r="JD19" s="130"/>
      <c r="JE19" s="130"/>
      <c r="JF19" s="130"/>
      <c r="JG19" s="130"/>
      <c r="JH19" s="130"/>
      <c r="JI19" s="130"/>
      <c r="JJ19" s="130"/>
      <c r="JK19" s="130"/>
      <c r="JL19" s="130"/>
      <c r="JM19" s="130"/>
      <c r="JN19" s="130"/>
      <c r="JO19" s="130"/>
      <c r="JP19" s="130"/>
      <c r="JQ19" s="130"/>
      <c r="JR19" s="130"/>
      <c r="JS19" s="130"/>
      <c r="JT19" s="130"/>
      <c r="JU19" s="130"/>
    </row>
    <row r="20" spans="1:282" s="130" customFormat="1" ht="18.75" customHeight="1" thickBot="1" x14ac:dyDescent="0.25">
      <c r="A20" s="126"/>
      <c r="B20" s="126"/>
      <c r="C20" s="132"/>
      <c r="D20" s="132"/>
      <c r="E20" s="128"/>
      <c r="F20" s="127"/>
      <c r="G20" s="242"/>
      <c r="H20" s="242"/>
      <c r="I20" s="242"/>
      <c r="J20" s="242"/>
      <c r="K20" s="242"/>
      <c r="L20" s="242"/>
      <c r="M20" s="242"/>
      <c r="N20" s="242"/>
      <c r="O20" s="242"/>
      <c r="P20" s="242"/>
      <c r="Q20" s="242"/>
      <c r="R20" s="244" t="s">
        <v>66</v>
      </c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4"/>
      <c r="BA20" s="244"/>
      <c r="BB20" s="244"/>
      <c r="BC20" s="244"/>
      <c r="BD20" s="244"/>
      <c r="BE20" s="216">
        <f>SUMIF('Navržená opatření,výdaje a cíle'!$H$22:$H$510,"2027II.",'Navržená opatření,výdaje a cíle'!$L$22:$L$510)</f>
        <v>0</v>
      </c>
      <c r="BF20" s="216" t="s">
        <v>122</v>
      </c>
      <c r="BG20" s="216"/>
      <c r="BH20" s="216"/>
      <c r="BI20" s="216"/>
      <c r="BJ20" s="216"/>
      <c r="BK20" s="216"/>
      <c r="BL20" s="216" t="s">
        <v>122</v>
      </c>
      <c r="BM20" s="216" t="s">
        <v>122</v>
      </c>
      <c r="BN20" s="216" t="s">
        <v>122</v>
      </c>
      <c r="BO20" s="216" t="s">
        <v>122</v>
      </c>
      <c r="BP20" s="216" t="s">
        <v>122</v>
      </c>
      <c r="BQ20" s="216">
        <f>SUMIF('Navržená opatření,výdaje a cíle'!$H$22:$H$510,"2028II.",'Navržená opatření,výdaje a cíle'!$L$22:$L$510)</f>
        <v>0</v>
      </c>
      <c r="BR20" s="216" t="s">
        <v>122</v>
      </c>
      <c r="BS20" s="216"/>
      <c r="BT20" s="216"/>
      <c r="BU20" s="216"/>
      <c r="BV20" s="216"/>
      <c r="BW20" s="216"/>
      <c r="BX20" s="216" t="s">
        <v>122</v>
      </c>
      <c r="BY20" s="216" t="s">
        <v>122</v>
      </c>
      <c r="BZ20" s="216" t="s">
        <v>122</v>
      </c>
      <c r="CA20" s="216" t="s">
        <v>122</v>
      </c>
      <c r="CB20" s="216" t="s">
        <v>122</v>
      </c>
      <c r="CC20" s="216">
        <f>SUMIF('Navržená opatření,výdaje a cíle'!$H$22:$H$510,"2029II.",'Navržená opatření,výdaje a cíle'!$L$22:$L$510)</f>
        <v>0</v>
      </c>
      <c r="CD20" s="216" t="s">
        <v>122</v>
      </c>
      <c r="CE20" s="216"/>
      <c r="CF20" s="216"/>
      <c r="CG20" s="216"/>
      <c r="CH20" s="216"/>
      <c r="CI20" s="216"/>
      <c r="CJ20" s="216" t="s">
        <v>122</v>
      </c>
      <c r="CK20" s="216" t="s">
        <v>122</v>
      </c>
      <c r="CL20" s="216" t="s">
        <v>122</v>
      </c>
      <c r="CM20" s="216" t="s">
        <v>122</v>
      </c>
      <c r="CN20" s="216" t="s">
        <v>122</v>
      </c>
      <c r="CO20" s="216">
        <f>SUMIF('Navržená opatření,výdaje a cíle'!$H$22:$H$510,"2030II.",'Navržená opatření,výdaje a cíle'!$L$22:$L$510)</f>
        <v>0</v>
      </c>
      <c r="CP20" s="216" t="s">
        <v>122</v>
      </c>
      <c r="CQ20" s="216"/>
      <c r="CR20" s="216"/>
      <c r="CS20" s="216"/>
      <c r="CT20" s="216"/>
      <c r="CU20" s="216"/>
      <c r="CV20" s="216" t="s">
        <v>122</v>
      </c>
      <c r="CW20" s="216" t="s">
        <v>122</v>
      </c>
      <c r="CX20" s="216" t="s">
        <v>122</v>
      </c>
      <c r="CY20" s="216" t="s">
        <v>122</v>
      </c>
      <c r="CZ20" s="216" t="s">
        <v>122</v>
      </c>
      <c r="DA20" s="216">
        <f>SUMIF('Navržená opatření,výdaje a cíle'!$H$22:$H$510,"2031II.",'Navržená opatření,výdaje a cíle'!$L$22:$L$510)</f>
        <v>0</v>
      </c>
      <c r="DB20" s="216" t="s">
        <v>122</v>
      </c>
      <c r="DC20" s="216"/>
      <c r="DD20" s="216"/>
      <c r="DE20" s="216"/>
      <c r="DF20" s="216"/>
      <c r="DG20" s="216"/>
      <c r="DH20" s="216" t="s">
        <v>122</v>
      </c>
      <c r="DI20" s="216" t="s">
        <v>122</v>
      </c>
      <c r="DJ20" s="216" t="s">
        <v>122</v>
      </c>
      <c r="DK20" s="216" t="s">
        <v>122</v>
      </c>
      <c r="DL20" s="216" t="s">
        <v>122</v>
      </c>
      <c r="DM20" s="216">
        <f>SUMIF('Navržená opatření,výdaje a cíle'!$H$22:$H$510,"2032II.",'Navržená opatření,výdaje a cíle'!$L$22:$L$510)</f>
        <v>0</v>
      </c>
      <c r="DN20" s="216" t="s">
        <v>122</v>
      </c>
      <c r="DO20" s="216"/>
      <c r="DP20" s="216"/>
      <c r="DQ20" s="216"/>
      <c r="DR20" s="216"/>
      <c r="DS20" s="216"/>
      <c r="DT20" s="216" t="s">
        <v>122</v>
      </c>
      <c r="DU20" s="216" t="s">
        <v>122</v>
      </c>
      <c r="DV20" s="216" t="s">
        <v>122</v>
      </c>
      <c r="DW20" s="216" t="s">
        <v>122</v>
      </c>
      <c r="DX20" s="219" t="s">
        <v>122</v>
      </c>
      <c r="DY20" s="216">
        <f>SUMIF('Navržená opatření,výdaje a cíle'!$H$22:$H$510,"2033II.",'Navržená opatření,výdaje a cíle'!$L$22:$L$510)</f>
        <v>0</v>
      </c>
      <c r="DZ20" s="216" t="s">
        <v>122</v>
      </c>
      <c r="EA20" s="216"/>
      <c r="EB20" s="216"/>
      <c r="EC20" s="216"/>
      <c r="ED20" s="216"/>
      <c r="EE20" s="216"/>
      <c r="EF20" s="216" t="s">
        <v>122</v>
      </c>
      <c r="EG20" s="216" t="s">
        <v>122</v>
      </c>
      <c r="EH20" s="216" t="s">
        <v>122</v>
      </c>
      <c r="EI20" s="216" t="s">
        <v>122</v>
      </c>
      <c r="EJ20" s="219" t="s">
        <v>122</v>
      </c>
      <c r="EK20" s="220">
        <f>SUM(BE20:EJ20)</f>
        <v>0</v>
      </c>
      <c r="EL20" s="221"/>
      <c r="EM20" s="221"/>
      <c r="EN20" s="221"/>
      <c r="EO20" s="221"/>
      <c r="EP20" s="221"/>
      <c r="EQ20" s="221"/>
      <c r="ER20" s="221"/>
      <c r="ES20" s="221"/>
      <c r="ET20" s="221"/>
      <c r="EU20" s="221"/>
      <c r="EV20" s="221"/>
      <c r="EW20" s="221"/>
      <c r="EX20" s="222"/>
      <c r="EY20" s="132"/>
      <c r="EZ20" s="132"/>
    </row>
    <row r="21" spans="1:282" s="130" customFormat="1" ht="18.75" customHeight="1" thickBot="1" x14ac:dyDescent="0.25">
      <c r="A21" s="126"/>
      <c r="B21" s="126"/>
      <c r="C21" s="132"/>
      <c r="D21" s="132"/>
      <c r="E21" s="128"/>
      <c r="F21" s="127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4" t="s">
        <v>67</v>
      </c>
      <c r="S21" s="244"/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4"/>
      <c r="AL21" s="244"/>
      <c r="AM21" s="244"/>
      <c r="AN21" s="244"/>
      <c r="AO21" s="244"/>
      <c r="AP21" s="244"/>
      <c r="AQ21" s="244"/>
      <c r="AR21" s="244"/>
      <c r="AS21" s="244"/>
      <c r="AT21" s="244"/>
      <c r="AU21" s="244"/>
      <c r="AV21" s="244"/>
      <c r="AW21" s="244"/>
      <c r="AX21" s="244"/>
      <c r="AY21" s="244"/>
      <c r="AZ21" s="244"/>
      <c r="BA21" s="244"/>
      <c r="BB21" s="244"/>
      <c r="BC21" s="244"/>
      <c r="BD21" s="244"/>
      <c r="BE21" s="216">
        <f>SUMIF('Navržená opatření,výdaje a cíle'!$H$22:$H$510,"2027III.",'Navržená opatření,výdaje a cíle'!$L$22:$L$510)</f>
        <v>0</v>
      </c>
      <c r="BF21" s="216" t="s">
        <v>122</v>
      </c>
      <c r="BG21" s="216"/>
      <c r="BH21" s="216"/>
      <c r="BI21" s="216"/>
      <c r="BJ21" s="216"/>
      <c r="BK21" s="216"/>
      <c r="BL21" s="216" t="s">
        <v>122</v>
      </c>
      <c r="BM21" s="216" t="s">
        <v>122</v>
      </c>
      <c r="BN21" s="216" t="s">
        <v>122</v>
      </c>
      <c r="BO21" s="216" t="s">
        <v>122</v>
      </c>
      <c r="BP21" s="216" t="s">
        <v>122</v>
      </c>
      <c r="BQ21" s="216">
        <f>SUMIF('Navržená opatření,výdaje a cíle'!$H$22:$H$510,"2028III.",'Navržená opatření,výdaje a cíle'!$L$22:$L$510)</f>
        <v>0</v>
      </c>
      <c r="BR21" s="216" t="s">
        <v>122</v>
      </c>
      <c r="BS21" s="216"/>
      <c r="BT21" s="216"/>
      <c r="BU21" s="216"/>
      <c r="BV21" s="216"/>
      <c r="BW21" s="216"/>
      <c r="BX21" s="216" t="s">
        <v>122</v>
      </c>
      <c r="BY21" s="216" t="s">
        <v>122</v>
      </c>
      <c r="BZ21" s="216" t="s">
        <v>122</v>
      </c>
      <c r="CA21" s="216" t="s">
        <v>122</v>
      </c>
      <c r="CB21" s="216" t="s">
        <v>122</v>
      </c>
      <c r="CC21" s="216">
        <f>SUMIF('Navržená opatření,výdaje a cíle'!$H$22:$H$510,"2029III.",'Navržená opatření,výdaje a cíle'!$L$22:$L$510)</f>
        <v>0</v>
      </c>
      <c r="CD21" s="216" t="s">
        <v>122</v>
      </c>
      <c r="CE21" s="216"/>
      <c r="CF21" s="216"/>
      <c r="CG21" s="216"/>
      <c r="CH21" s="216"/>
      <c r="CI21" s="216"/>
      <c r="CJ21" s="216" t="s">
        <v>122</v>
      </c>
      <c r="CK21" s="216" t="s">
        <v>122</v>
      </c>
      <c r="CL21" s="216" t="s">
        <v>122</v>
      </c>
      <c r="CM21" s="216" t="s">
        <v>122</v>
      </c>
      <c r="CN21" s="216" t="s">
        <v>122</v>
      </c>
      <c r="CO21" s="216">
        <f>SUMIF('Navržená opatření,výdaje a cíle'!$H$22:$H$510,"2030III.",'Navržená opatření,výdaje a cíle'!$L$22:$L$510)</f>
        <v>0</v>
      </c>
      <c r="CP21" s="216" t="s">
        <v>122</v>
      </c>
      <c r="CQ21" s="216"/>
      <c r="CR21" s="216"/>
      <c r="CS21" s="216"/>
      <c r="CT21" s="216"/>
      <c r="CU21" s="216"/>
      <c r="CV21" s="216" t="s">
        <v>122</v>
      </c>
      <c r="CW21" s="216" t="s">
        <v>122</v>
      </c>
      <c r="CX21" s="216" t="s">
        <v>122</v>
      </c>
      <c r="CY21" s="216" t="s">
        <v>122</v>
      </c>
      <c r="CZ21" s="216" t="s">
        <v>122</v>
      </c>
      <c r="DA21" s="216">
        <f>SUMIF('Navržená opatření,výdaje a cíle'!$H$22:$H$510,"2031III.",'Navržená opatření,výdaje a cíle'!$L$22:$L$510)</f>
        <v>0</v>
      </c>
      <c r="DB21" s="216" t="s">
        <v>122</v>
      </c>
      <c r="DC21" s="216"/>
      <c r="DD21" s="216"/>
      <c r="DE21" s="216"/>
      <c r="DF21" s="216"/>
      <c r="DG21" s="216"/>
      <c r="DH21" s="216" t="s">
        <v>122</v>
      </c>
      <c r="DI21" s="216" t="s">
        <v>122</v>
      </c>
      <c r="DJ21" s="216" t="s">
        <v>122</v>
      </c>
      <c r="DK21" s="216" t="s">
        <v>122</v>
      </c>
      <c r="DL21" s="216" t="s">
        <v>122</v>
      </c>
      <c r="DM21" s="216">
        <f>SUMIF('Navržená opatření,výdaje a cíle'!$H$22:$H$510,"2032III.",'Navržená opatření,výdaje a cíle'!$L$22:$L$510)</f>
        <v>0</v>
      </c>
      <c r="DN21" s="216" t="s">
        <v>122</v>
      </c>
      <c r="DO21" s="216"/>
      <c r="DP21" s="216"/>
      <c r="DQ21" s="216"/>
      <c r="DR21" s="216"/>
      <c r="DS21" s="216"/>
      <c r="DT21" s="216" t="s">
        <v>122</v>
      </c>
      <c r="DU21" s="216" t="s">
        <v>122</v>
      </c>
      <c r="DV21" s="216" t="s">
        <v>122</v>
      </c>
      <c r="DW21" s="216" t="s">
        <v>122</v>
      </c>
      <c r="DX21" s="219" t="s">
        <v>122</v>
      </c>
      <c r="DY21" s="216">
        <f>SUMIF('Navržená opatření,výdaje a cíle'!$H$22:$H$510,"2033III.",'Navržená opatření,výdaje a cíle'!$L$22:$L$510)</f>
        <v>0</v>
      </c>
      <c r="DZ21" s="216" t="s">
        <v>122</v>
      </c>
      <c r="EA21" s="216"/>
      <c r="EB21" s="216"/>
      <c r="EC21" s="216"/>
      <c r="ED21" s="216"/>
      <c r="EE21" s="216"/>
      <c r="EF21" s="216" t="s">
        <v>122</v>
      </c>
      <c r="EG21" s="216" t="s">
        <v>122</v>
      </c>
      <c r="EH21" s="216" t="s">
        <v>122</v>
      </c>
      <c r="EI21" s="216" t="s">
        <v>122</v>
      </c>
      <c r="EJ21" s="219" t="s">
        <v>122</v>
      </c>
      <c r="EK21" s="220">
        <f t="shared" ref="EK21:EK33" si="0">SUM(BE21:EJ21)</f>
        <v>0</v>
      </c>
      <c r="EL21" s="221"/>
      <c r="EM21" s="221"/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2"/>
      <c r="EY21" s="133"/>
      <c r="EZ21" s="132"/>
    </row>
    <row r="22" spans="1:282" s="137" customFormat="1" ht="18.75" customHeight="1" thickBot="1" x14ac:dyDescent="0.25">
      <c r="A22" s="134"/>
      <c r="B22" s="135"/>
      <c r="C22" s="133"/>
      <c r="D22" s="133"/>
      <c r="E22" s="136"/>
      <c r="F22" s="133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4" t="s">
        <v>68</v>
      </c>
      <c r="S22" s="244"/>
      <c r="T22" s="244"/>
      <c r="U22" s="244"/>
      <c r="V22" s="244"/>
      <c r="W22" s="244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44"/>
      <c r="AK22" s="244"/>
      <c r="AL22" s="244"/>
      <c r="AM22" s="244"/>
      <c r="AN22" s="244"/>
      <c r="AO22" s="244"/>
      <c r="AP22" s="244"/>
      <c r="AQ22" s="244"/>
      <c r="AR22" s="244"/>
      <c r="AS22" s="244"/>
      <c r="AT22" s="244"/>
      <c r="AU22" s="244"/>
      <c r="AV22" s="244"/>
      <c r="AW22" s="244"/>
      <c r="AX22" s="244"/>
      <c r="AY22" s="244"/>
      <c r="AZ22" s="244"/>
      <c r="BA22" s="244"/>
      <c r="BB22" s="244"/>
      <c r="BC22" s="244"/>
      <c r="BD22" s="244"/>
      <c r="BE22" s="216">
        <f>SUMIF('Navržená opatření,výdaje a cíle'!$H$22:$H$510,"2027IV.",'Navržená opatření,výdaje a cíle'!$L$22:$L$510)</f>
        <v>0</v>
      </c>
      <c r="BF22" s="216" t="s">
        <v>122</v>
      </c>
      <c r="BG22" s="216"/>
      <c r="BH22" s="216"/>
      <c r="BI22" s="216"/>
      <c r="BJ22" s="216"/>
      <c r="BK22" s="216"/>
      <c r="BL22" s="216" t="s">
        <v>122</v>
      </c>
      <c r="BM22" s="216" t="s">
        <v>122</v>
      </c>
      <c r="BN22" s="216" t="s">
        <v>122</v>
      </c>
      <c r="BO22" s="216" t="s">
        <v>122</v>
      </c>
      <c r="BP22" s="216" t="s">
        <v>122</v>
      </c>
      <c r="BQ22" s="216">
        <f>SUMIF('Navržená opatření,výdaje a cíle'!$H$22:$H$510,"2028IV.",'Navržená opatření,výdaje a cíle'!$L$22:$L$510)</f>
        <v>0</v>
      </c>
      <c r="BR22" s="216" t="s">
        <v>122</v>
      </c>
      <c r="BS22" s="216"/>
      <c r="BT22" s="216"/>
      <c r="BU22" s="216"/>
      <c r="BV22" s="216"/>
      <c r="BW22" s="216"/>
      <c r="BX22" s="216" t="s">
        <v>122</v>
      </c>
      <c r="BY22" s="216" t="s">
        <v>122</v>
      </c>
      <c r="BZ22" s="216" t="s">
        <v>122</v>
      </c>
      <c r="CA22" s="216" t="s">
        <v>122</v>
      </c>
      <c r="CB22" s="216" t="s">
        <v>122</v>
      </c>
      <c r="CC22" s="216">
        <f>SUMIF('Navržená opatření,výdaje a cíle'!$H$22:$H$510,"2029IV.",'Navržená opatření,výdaje a cíle'!$L$22:$L$510)</f>
        <v>0</v>
      </c>
      <c r="CD22" s="216" t="s">
        <v>122</v>
      </c>
      <c r="CE22" s="216"/>
      <c r="CF22" s="216"/>
      <c r="CG22" s="216"/>
      <c r="CH22" s="216"/>
      <c r="CI22" s="216"/>
      <c r="CJ22" s="216" t="s">
        <v>122</v>
      </c>
      <c r="CK22" s="216" t="s">
        <v>122</v>
      </c>
      <c r="CL22" s="216" t="s">
        <v>122</v>
      </c>
      <c r="CM22" s="216" t="s">
        <v>122</v>
      </c>
      <c r="CN22" s="216" t="s">
        <v>122</v>
      </c>
      <c r="CO22" s="216">
        <f>SUMIF('Navržená opatření,výdaje a cíle'!$H$22:$H$510,"2030IV.",'Navržená opatření,výdaje a cíle'!$L$22:$L$510)</f>
        <v>0</v>
      </c>
      <c r="CP22" s="216" t="s">
        <v>122</v>
      </c>
      <c r="CQ22" s="216"/>
      <c r="CR22" s="216"/>
      <c r="CS22" s="216"/>
      <c r="CT22" s="216"/>
      <c r="CU22" s="216"/>
      <c r="CV22" s="216" t="s">
        <v>122</v>
      </c>
      <c r="CW22" s="216" t="s">
        <v>122</v>
      </c>
      <c r="CX22" s="216" t="s">
        <v>122</v>
      </c>
      <c r="CY22" s="216" t="s">
        <v>122</v>
      </c>
      <c r="CZ22" s="216" t="s">
        <v>122</v>
      </c>
      <c r="DA22" s="216">
        <f>SUMIF('Navržená opatření,výdaje a cíle'!$H$22:$H$510,"2031IV.",'Navržená opatření,výdaje a cíle'!$L$22:$L$510)</f>
        <v>0</v>
      </c>
      <c r="DB22" s="216" t="s">
        <v>122</v>
      </c>
      <c r="DC22" s="216"/>
      <c r="DD22" s="216"/>
      <c r="DE22" s="216"/>
      <c r="DF22" s="216"/>
      <c r="DG22" s="216"/>
      <c r="DH22" s="216" t="s">
        <v>122</v>
      </c>
      <c r="DI22" s="216" t="s">
        <v>122</v>
      </c>
      <c r="DJ22" s="216" t="s">
        <v>122</v>
      </c>
      <c r="DK22" s="216" t="s">
        <v>122</v>
      </c>
      <c r="DL22" s="216" t="s">
        <v>122</v>
      </c>
      <c r="DM22" s="216">
        <f>SUMIF('Navržená opatření,výdaje a cíle'!$H$22:$H$510,"2032IV.",'Navržená opatření,výdaje a cíle'!$L$22:$L$510)</f>
        <v>0</v>
      </c>
      <c r="DN22" s="216" t="s">
        <v>122</v>
      </c>
      <c r="DO22" s="216"/>
      <c r="DP22" s="216"/>
      <c r="DQ22" s="216"/>
      <c r="DR22" s="216"/>
      <c r="DS22" s="216"/>
      <c r="DT22" s="216" t="s">
        <v>122</v>
      </c>
      <c r="DU22" s="216" t="s">
        <v>122</v>
      </c>
      <c r="DV22" s="216" t="s">
        <v>122</v>
      </c>
      <c r="DW22" s="216" t="s">
        <v>122</v>
      </c>
      <c r="DX22" s="219" t="s">
        <v>122</v>
      </c>
      <c r="DY22" s="216">
        <f>SUMIF('Navržená opatření,výdaje a cíle'!$H$22:$H$510,"2033IV.",'Navržená opatření,výdaje a cíle'!$L$22:$L$510)</f>
        <v>0</v>
      </c>
      <c r="DZ22" s="216" t="s">
        <v>122</v>
      </c>
      <c r="EA22" s="216"/>
      <c r="EB22" s="216"/>
      <c r="EC22" s="216"/>
      <c r="ED22" s="216"/>
      <c r="EE22" s="216"/>
      <c r="EF22" s="216" t="s">
        <v>122</v>
      </c>
      <c r="EG22" s="216" t="s">
        <v>122</v>
      </c>
      <c r="EH22" s="216" t="s">
        <v>122</v>
      </c>
      <c r="EI22" s="216" t="s">
        <v>122</v>
      </c>
      <c r="EJ22" s="219" t="s">
        <v>122</v>
      </c>
      <c r="EK22" s="220">
        <f t="shared" si="0"/>
        <v>0</v>
      </c>
      <c r="EL22" s="221"/>
      <c r="EM22" s="221"/>
      <c r="EN22" s="221"/>
      <c r="EO22" s="221"/>
      <c r="EP22" s="221"/>
      <c r="EQ22" s="221"/>
      <c r="ER22" s="221"/>
      <c r="ES22" s="221"/>
      <c r="ET22" s="221"/>
      <c r="EU22" s="221"/>
      <c r="EV22" s="221"/>
      <c r="EW22" s="221"/>
      <c r="EX22" s="222"/>
      <c r="EY22" s="132"/>
      <c r="EZ22" s="132"/>
      <c r="FA22" s="134"/>
      <c r="FB22" s="134"/>
      <c r="FC22" s="134"/>
      <c r="FD22" s="134"/>
      <c r="FE22" s="134"/>
      <c r="FF22" s="134"/>
      <c r="FG22" s="134"/>
      <c r="FH22" s="134"/>
      <c r="FI22" s="134"/>
      <c r="FJ22" s="134"/>
      <c r="FK22" s="134"/>
      <c r="FL22" s="134"/>
      <c r="FM22" s="134"/>
      <c r="FN22" s="134"/>
      <c r="FO22" s="134"/>
      <c r="FP22" s="134"/>
      <c r="FQ22" s="134"/>
      <c r="FR22" s="134"/>
      <c r="FS22" s="134"/>
      <c r="FT22" s="134"/>
      <c r="FU22" s="134"/>
      <c r="FV22" s="134"/>
      <c r="FW22" s="134"/>
      <c r="FX22" s="134"/>
      <c r="FY22" s="134"/>
      <c r="FZ22" s="134"/>
      <c r="GA22" s="134"/>
      <c r="GB22" s="134"/>
      <c r="GC22" s="134"/>
      <c r="GD22" s="134"/>
      <c r="GE22" s="134"/>
      <c r="GF22" s="134"/>
      <c r="GG22" s="134"/>
      <c r="GH22" s="134"/>
      <c r="GI22" s="134"/>
      <c r="GJ22" s="134"/>
      <c r="GK22" s="134"/>
      <c r="GL22" s="134"/>
      <c r="GM22" s="134"/>
      <c r="GN22" s="134"/>
      <c r="GO22" s="134"/>
      <c r="GP22" s="134"/>
      <c r="GQ22" s="134"/>
      <c r="GR22" s="134"/>
      <c r="GS22" s="134"/>
      <c r="GT22" s="134"/>
      <c r="GU22" s="134"/>
      <c r="GV22" s="134"/>
      <c r="GW22" s="134"/>
      <c r="GX22" s="134"/>
      <c r="GY22" s="134"/>
      <c r="GZ22" s="134"/>
      <c r="HA22" s="134"/>
      <c r="HB22" s="134"/>
      <c r="HC22" s="134"/>
      <c r="HD22" s="134"/>
      <c r="HE22" s="134"/>
      <c r="HF22" s="134"/>
      <c r="HG22" s="134"/>
      <c r="HH22" s="134"/>
      <c r="HI22" s="134"/>
      <c r="HJ22" s="134"/>
      <c r="HK22" s="134"/>
      <c r="HL22" s="134"/>
      <c r="HM22" s="134"/>
      <c r="HN22" s="134"/>
      <c r="HO22" s="134"/>
      <c r="HP22" s="134"/>
      <c r="HQ22" s="134"/>
      <c r="HR22" s="134"/>
      <c r="HS22" s="134"/>
      <c r="HT22" s="134"/>
      <c r="HU22" s="134"/>
      <c r="HV22" s="134"/>
      <c r="HW22" s="134"/>
      <c r="HX22" s="134"/>
      <c r="HY22" s="134"/>
      <c r="HZ22" s="134"/>
      <c r="IA22" s="134"/>
      <c r="IB22" s="134"/>
      <c r="IC22" s="134"/>
      <c r="ID22" s="134"/>
      <c r="IE22" s="134"/>
      <c r="IF22" s="134"/>
      <c r="IG22" s="134"/>
      <c r="IH22" s="134"/>
      <c r="II22" s="134"/>
      <c r="IJ22" s="134"/>
      <c r="IK22" s="134"/>
      <c r="IL22" s="134"/>
      <c r="IM22" s="134"/>
      <c r="IN22" s="134"/>
      <c r="IO22" s="134"/>
      <c r="IP22" s="134"/>
      <c r="IQ22" s="134"/>
      <c r="IR22" s="134"/>
      <c r="IS22" s="134"/>
      <c r="IT22" s="134"/>
      <c r="IU22" s="134"/>
      <c r="IV22" s="134"/>
      <c r="IW22" s="134"/>
      <c r="IX22" s="134"/>
      <c r="IY22" s="134"/>
      <c r="IZ22" s="134"/>
      <c r="JA22" s="134"/>
      <c r="JB22" s="134"/>
      <c r="JC22" s="134"/>
      <c r="JD22" s="134"/>
      <c r="JE22" s="134"/>
      <c r="JF22" s="134"/>
      <c r="JG22" s="134"/>
      <c r="JH22" s="134"/>
      <c r="JI22" s="134"/>
      <c r="JJ22" s="134"/>
      <c r="JK22" s="134"/>
      <c r="JL22" s="134"/>
      <c r="JM22" s="134"/>
      <c r="JN22" s="134"/>
      <c r="JO22" s="134"/>
      <c r="JP22" s="134"/>
      <c r="JQ22" s="134"/>
      <c r="JR22" s="134"/>
      <c r="JS22" s="134"/>
      <c r="JT22" s="134"/>
      <c r="JU22" s="134"/>
      <c r="JV22" s="134"/>
    </row>
    <row r="23" spans="1:282" s="137" customFormat="1" ht="18.75" customHeight="1" thickBot="1" x14ac:dyDescent="0.25">
      <c r="A23" s="134"/>
      <c r="B23" s="135"/>
      <c r="C23" s="133"/>
      <c r="D23" s="133"/>
      <c r="E23" s="136"/>
      <c r="F23" s="133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4" t="s">
        <v>70</v>
      </c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244"/>
      <c r="AO23" s="244"/>
      <c r="AP23" s="244"/>
      <c r="AQ23" s="244"/>
      <c r="AR23" s="244"/>
      <c r="AS23" s="244"/>
      <c r="AT23" s="244"/>
      <c r="AU23" s="244"/>
      <c r="AV23" s="244"/>
      <c r="AW23" s="244"/>
      <c r="AX23" s="244"/>
      <c r="AY23" s="244"/>
      <c r="AZ23" s="244"/>
      <c r="BA23" s="244"/>
      <c r="BB23" s="244"/>
      <c r="BC23" s="244"/>
      <c r="BD23" s="244"/>
      <c r="BE23" s="216">
        <f>SUMIF('Navržená opatření,výdaje a cíle'!$H$22:$H$510,"2027V.",'Navržená opatření,výdaje a cíle'!$L$22:$L$510)</f>
        <v>0</v>
      </c>
      <c r="BF23" s="216" t="s">
        <v>122</v>
      </c>
      <c r="BG23" s="216"/>
      <c r="BH23" s="216"/>
      <c r="BI23" s="216"/>
      <c r="BJ23" s="216"/>
      <c r="BK23" s="216"/>
      <c r="BL23" s="216" t="s">
        <v>122</v>
      </c>
      <c r="BM23" s="216" t="s">
        <v>122</v>
      </c>
      <c r="BN23" s="216" t="s">
        <v>122</v>
      </c>
      <c r="BO23" s="216" t="s">
        <v>122</v>
      </c>
      <c r="BP23" s="216" t="s">
        <v>122</v>
      </c>
      <c r="BQ23" s="216">
        <f>SUMIF('Navržená opatření,výdaje a cíle'!$H$22:$H$510,"2028V.",'Navržená opatření,výdaje a cíle'!$L$22:$L$510)</f>
        <v>0</v>
      </c>
      <c r="BR23" s="216" t="s">
        <v>122</v>
      </c>
      <c r="BS23" s="216"/>
      <c r="BT23" s="216"/>
      <c r="BU23" s="216"/>
      <c r="BV23" s="216"/>
      <c r="BW23" s="216"/>
      <c r="BX23" s="216" t="s">
        <v>122</v>
      </c>
      <c r="BY23" s="216" t="s">
        <v>122</v>
      </c>
      <c r="BZ23" s="216" t="s">
        <v>122</v>
      </c>
      <c r="CA23" s="216" t="s">
        <v>122</v>
      </c>
      <c r="CB23" s="216" t="s">
        <v>122</v>
      </c>
      <c r="CC23" s="216">
        <f>SUMIF('Navržená opatření,výdaje a cíle'!$H$22:$H$510,"2029V.",'Navržená opatření,výdaje a cíle'!$L$22:$L$510)</f>
        <v>0</v>
      </c>
      <c r="CD23" s="216" t="s">
        <v>122</v>
      </c>
      <c r="CE23" s="216"/>
      <c r="CF23" s="216"/>
      <c r="CG23" s="216"/>
      <c r="CH23" s="216"/>
      <c r="CI23" s="216"/>
      <c r="CJ23" s="216" t="s">
        <v>122</v>
      </c>
      <c r="CK23" s="216" t="s">
        <v>122</v>
      </c>
      <c r="CL23" s="216" t="s">
        <v>122</v>
      </c>
      <c r="CM23" s="216" t="s">
        <v>122</v>
      </c>
      <c r="CN23" s="216" t="s">
        <v>122</v>
      </c>
      <c r="CO23" s="216">
        <f>SUMIF('Navržená opatření,výdaje a cíle'!$H$22:$H$510,"2030V.",'Navržená opatření,výdaje a cíle'!$L$22:$L$510)</f>
        <v>0</v>
      </c>
      <c r="CP23" s="216" t="s">
        <v>122</v>
      </c>
      <c r="CQ23" s="216"/>
      <c r="CR23" s="216"/>
      <c r="CS23" s="216"/>
      <c r="CT23" s="216"/>
      <c r="CU23" s="216"/>
      <c r="CV23" s="216" t="s">
        <v>122</v>
      </c>
      <c r="CW23" s="216" t="s">
        <v>122</v>
      </c>
      <c r="CX23" s="216" t="s">
        <v>122</v>
      </c>
      <c r="CY23" s="216" t="s">
        <v>122</v>
      </c>
      <c r="CZ23" s="216" t="s">
        <v>122</v>
      </c>
      <c r="DA23" s="216">
        <f>SUMIF('Navržená opatření,výdaje a cíle'!$H$22:$H$510,"2031V.",'Navržená opatření,výdaje a cíle'!$L$22:$L$510)</f>
        <v>0</v>
      </c>
      <c r="DB23" s="216" t="s">
        <v>122</v>
      </c>
      <c r="DC23" s="216"/>
      <c r="DD23" s="216"/>
      <c r="DE23" s="216"/>
      <c r="DF23" s="216"/>
      <c r="DG23" s="216"/>
      <c r="DH23" s="216" t="s">
        <v>122</v>
      </c>
      <c r="DI23" s="216" t="s">
        <v>122</v>
      </c>
      <c r="DJ23" s="216" t="s">
        <v>122</v>
      </c>
      <c r="DK23" s="216" t="s">
        <v>122</v>
      </c>
      <c r="DL23" s="216" t="s">
        <v>122</v>
      </c>
      <c r="DM23" s="216">
        <f>SUMIF('Navržená opatření,výdaje a cíle'!$H$22:$H$510,"2032V.",'Navržená opatření,výdaje a cíle'!$L$22:$L$510)</f>
        <v>0</v>
      </c>
      <c r="DN23" s="216" t="s">
        <v>122</v>
      </c>
      <c r="DO23" s="216"/>
      <c r="DP23" s="216"/>
      <c r="DQ23" s="216"/>
      <c r="DR23" s="216"/>
      <c r="DS23" s="216"/>
      <c r="DT23" s="216" t="s">
        <v>122</v>
      </c>
      <c r="DU23" s="216" t="s">
        <v>122</v>
      </c>
      <c r="DV23" s="216" t="s">
        <v>122</v>
      </c>
      <c r="DW23" s="216" t="s">
        <v>122</v>
      </c>
      <c r="DX23" s="219" t="s">
        <v>122</v>
      </c>
      <c r="DY23" s="216">
        <f>SUMIF('Navržená opatření,výdaje a cíle'!$H$22:$H$510,"2033V.",'Navržená opatření,výdaje a cíle'!$L$22:$L$510)</f>
        <v>0</v>
      </c>
      <c r="DZ23" s="216" t="s">
        <v>122</v>
      </c>
      <c r="EA23" s="216"/>
      <c r="EB23" s="216"/>
      <c r="EC23" s="216"/>
      <c r="ED23" s="216"/>
      <c r="EE23" s="216"/>
      <c r="EF23" s="216" t="s">
        <v>122</v>
      </c>
      <c r="EG23" s="216" t="s">
        <v>122</v>
      </c>
      <c r="EH23" s="216" t="s">
        <v>122</v>
      </c>
      <c r="EI23" s="216" t="s">
        <v>122</v>
      </c>
      <c r="EJ23" s="219" t="s">
        <v>122</v>
      </c>
      <c r="EK23" s="220">
        <f t="shared" si="0"/>
        <v>0</v>
      </c>
      <c r="EL23" s="221"/>
      <c r="EM23" s="221"/>
      <c r="EN23" s="221"/>
      <c r="EO23" s="221"/>
      <c r="EP23" s="221"/>
      <c r="EQ23" s="221"/>
      <c r="ER23" s="221"/>
      <c r="ES23" s="221"/>
      <c r="ET23" s="221"/>
      <c r="EU23" s="221"/>
      <c r="EV23" s="221"/>
      <c r="EW23" s="221"/>
      <c r="EX23" s="222"/>
      <c r="EY23" s="133"/>
      <c r="EZ23" s="132"/>
      <c r="FA23" s="134"/>
      <c r="FB23" s="134"/>
      <c r="FC23" s="134"/>
      <c r="FD23" s="134"/>
      <c r="FE23" s="134"/>
      <c r="FF23" s="134"/>
      <c r="FG23" s="134"/>
      <c r="FH23" s="134"/>
      <c r="FI23" s="134"/>
      <c r="FJ23" s="134"/>
      <c r="FK23" s="134"/>
      <c r="FL23" s="134"/>
      <c r="FM23" s="134"/>
      <c r="FN23" s="134"/>
      <c r="FO23" s="134"/>
      <c r="FP23" s="134"/>
      <c r="FQ23" s="134"/>
      <c r="FR23" s="134"/>
      <c r="FS23" s="134"/>
      <c r="FT23" s="134"/>
      <c r="FU23" s="134"/>
      <c r="FV23" s="134"/>
      <c r="FW23" s="134"/>
      <c r="FX23" s="134"/>
      <c r="FY23" s="134"/>
      <c r="FZ23" s="134"/>
      <c r="GA23" s="134"/>
      <c r="GB23" s="134"/>
      <c r="GC23" s="134"/>
      <c r="GD23" s="134"/>
      <c r="GE23" s="134"/>
      <c r="GF23" s="134"/>
      <c r="GG23" s="134"/>
      <c r="GH23" s="134"/>
      <c r="GI23" s="134"/>
      <c r="GJ23" s="134"/>
      <c r="GK23" s="134"/>
      <c r="GL23" s="134"/>
      <c r="GM23" s="134"/>
      <c r="GN23" s="134"/>
      <c r="GO23" s="134"/>
      <c r="GP23" s="134"/>
      <c r="GQ23" s="134"/>
      <c r="GR23" s="134"/>
      <c r="GS23" s="134"/>
      <c r="GT23" s="134"/>
      <c r="GU23" s="134"/>
      <c r="GV23" s="134"/>
      <c r="GW23" s="134"/>
      <c r="GX23" s="134"/>
      <c r="GY23" s="134"/>
      <c r="GZ23" s="134"/>
      <c r="HA23" s="134"/>
      <c r="HB23" s="134"/>
      <c r="HC23" s="134"/>
      <c r="HD23" s="134"/>
      <c r="HE23" s="134"/>
      <c r="HF23" s="134"/>
      <c r="HG23" s="134"/>
      <c r="HH23" s="134"/>
      <c r="HI23" s="134"/>
      <c r="HJ23" s="134"/>
      <c r="HK23" s="134"/>
      <c r="HL23" s="134"/>
      <c r="HM23" s="134"/>
      <c r="HN23" s="134"/>
      <c r="HO23" s="134"/>
      <c r="HP23" s="134"/>
      <c r="HQ23" s="134"/>
      <c r="HR23" s="134"/>
      <c r="HS23" s="134"/>
      <c r="HT23" s="134"/>
      <c r="HU23" s="134"/>
      <c r="HV23" s="134"/>
      <c r="HW23" s="134"/>
      <c r="HX23" s="134"/>
      <c r="HY23" s="134"/>
      <c r="HZ23" s="134"/>
      <c r="IA23" s="134"/>
      <c r="IB23" s="134"/>
      <c r="IC23" s="134"/>
      <c r="ID23" s="134"/>
      <c r="IE23" s="134"/>
      <c r="IF23" s="134"/>
      <c r="IG23" s="134"/>
      <c r="IH23" s="134"/>
      <c r="II23" s="134"/>
      <c r="IJ23" s="134"/>
      <c r="IK23" s="134"/>
      <c r="IL23" s="134"/>
      <c r="IM23" s="134"/>
      <c r="IN23" s="134"/>
      <c r="IO23" s="134"/>
      <c r="IP23" s="134"/>
      <c r="IQ23" s="134"/>
      <c r="IR23" s="134"/>
      <c r="IS23" s="134"/>
      <c r="IT23" s="134"/>
      <c r="IU23" s="134"/>
      <c r="IV23" s="134"/>
      <c r="IW23" s="134"/>
      <c r="IX23" s="134"/>
      <c r="IY23" s="134"/>
      <c r="IZ23" s="134"/>
      <c r="JA23" s="134"/>
      <c r="JB23" s="134"/>
      <c r="JC23" s="134"/>
      <c r="JD23" s="134"/>
      <c r="JE23" s="134"/>
      <c r="JF23" s="134"/>
      <c r="JG23" s="134"/>
      <c r="JH23" s="134"/>
      <c r="JI23" s="134"/>
      <c r="JJ23" s="134"/>
      <c r="JK23" s="134"/>
      <c r="JL23" s="134"/>
      <c r="JM23" s="134"/>
      <c r="JN23" s="134"/>
      <c r="JO23" s="134"/>
      <c r="JP23" s="134"/>
      <c r="JQ23" s="134"/>
      <c r="JR23" s="134"/>
      <c r="JS23" s="134"/>
      <c r="JT23" s="134"/>
      <c r="JU23" s="134"/>
      <c r="JV23" s="134"/>
    </row>
    <row r="24" spans="1:282" s="137" customFormat="1" ht="18.75" customHeight="1" thickBot="1" x14ac:dyDescent="0.25">
      <c r="A24" s="134"/>
      <c r="B24" s="135"/>
      <c r="C24" s="133"/>
      <c r="D24" s="133"/>
      <c r="E24" s="136"/>
      <c r="F24" s="133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4" t="s">
        <v>71</v>
      </c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4"/>
      <c r="AF24" s="244"/>
      <c r="AG24" s="244"/>
      <c r="AH24" s="244"/>
      <c r="AI24" s="244"/>
      <c r="AJ24" s="244"/>
      <c r="AK24" s="244"/>
      <c r="AL24" s="244"/>
      <c r="AM24" s="244"/>
      <c r="AN24" s="244"/>
      <c r="AO24" s="244"/>
      <c r="AP24" s="244"/>
      <c r="AQ24" s="244"/>
      <c r="AR24" s="244"/>
      <c r="AS24" s="244"/>
      <c r="AT24" s="244"/>
      <c r="AU24" s="244"/>
      <c r="AV24" s="244"/>
      <c r="AW24" s="244"/>
      <c r="AX24" s="244"/>
      <c r="AY24" s="244"/>
      <c r="AZ24" s="244"/>
      <c r="BA24" s="244"/>
      <c r="BB24" s="244"/>
      <c r="BC24" s="244"/>
      <c r="BD24" s="244"/>
      <c r="BE24" s="216">
        <f>SUMIF('Navržená opatření,výdaje a cíle'!$H$22:$H$510,"2027VI.",'Navržená opatření,výdaje a cíle'!$L$22:$L$510)</f>
        <v>0</v>
      </c>
      <c r="BF24" s="216" t="s">
        <v>122</v>
      </c>
      <c r="BG24" s="216"/>
      <c r="BH24" s="216"/>
      <c r="BI24" s="216"/>
      <c r="BJ24" s="216"/>
      <c r="BK24" s="216"/>
      <c r="BL24" s="216" t="s">
        <v>122</v>
      </c>
      <c r="BM24" s="216" t="s">
        <v>122</v>
      </c>
      <c r="BN24" s="216" t="s">
        <v>122</v>
      </c>
      <c r="BO24" s="216" t="s">
        <v>122</v>
      </c>
      <c r="BP24" s="216" t="s">
        <v>122</v>
      </c>
      <c r="BQ24" s="216">
        <f>SUMIF('Navržená opatření,výdaje a cíle'!$H$22:$H$510,"2028VI.",'Navržená opatření,výdaje a cíle'!$L$22:$L$510)</f>
        <v>0</v>
      </c>
      <c r="BR24" s="216" t="s">
        <v>122</v>
      </c>
      <c r="BS24" s="216"/>
      <c r="BT24" s="216"/>
      <c r="BU24" s="216"/>
      <c r="BV24" s="216"/>
      <c r="BW24" s="216"/>
      <c r="BX24" s="216" t="s">
        <v>122</v>
      </c>
      <c r="BY24" s="216" t="s">
        <v>122</v>
      </c>
      <c r="BZ24" s="216" t="s">
        <v>122</v>
      </c>
      <c r="CA24" s="216" t="s">
        <v>122</v>
      </c>
      <c r="CB24" s="216" t="s">
        <v>122</v>
      </c>
      <c r="CC24" s="216">
        <f>SUMIF('Navržená opatření,výdaje a cíle'!$H$22:$H$510,"2029VI.",'Navržená opatření,výdaje a cíle'!$L$22:$L$510)</f>
        <v>0</v>
      </c>
      <c r="CD24" s="216" t="s">
        <v>122</v>
      </c>
      <c r="CE24" s="216"/>
      <c r="CF24" s="216"/>
      <c r="CG24" s="216"/>
      <c r="CH24" s="216"/>
      <c r="CI24" s="216"/>
      <c r="CJ24" s="216" t="s">
        <v>122</v>
      </c>
      <c r="CK24" s="216" t="s">
        <v>122</v>
      </c>
      <c r="CL24" s="216" t="s">
        <v>122</v>
      </c>
      <c r="CM24" s="216" t="s">
        <v>122</v>
      </c>
      <c r="CN24" s="216" t="s">
        <v>122</v>
      </c>
      <c r="CO24" s="216">
        <f>SUMIF('Navržená opatření,výdaje a cíle'!$H$22:$H$510,"2030VI.",'Navržená opatření,výdaje a cíle'!$L$22:$L$510)</f>
        <v>0</v>
      </c>
      <c r="CP24" s="216" t="s">
        <v>122</v>
      </c>
      <c r="CQ24" s="216"/>
      <c r="CR24" s="216"/>
      <c r="CS24" s="216"/>
      <c r="CT24" s="216"/>
      <c r="CU24" s="216"/>
      <c r="CV24" s="216" t="s">
        <v>122</v>
      </c>
      <c r="CW24" s="216" t="s">
        <v>122</v>
      </c>
      <c r="CX24" s="216" t="s">
        <v>122</v>
      </c>
      <c r="CY24" s="216" t="s">
        <v>122</v>
      </c>
      <c r="CZ24" s="216" t="s">
        <v>122</v>
      </c>
      <c r="DA24" s="216">
        <f>SUMIF('Navržená opatření,výdaje a cíle'!$H$22:$H$510,"2031VI.",'Navržená opatření,výdaje a cíle'!$L$22:$L$510)</f>
        <v>0</v>
      </c>
      <c r="DB24" s="216" t="s">
        <v>122</v>
      </c>
      <c r="DC24" s="216"/>
      <c r="DD24" s="216"/>
      <c r="DE24" s="216"/>
      <c r="DF24" s="216"/>
      <c r="DG24" s="216"/>
      <c r="DH24" s="216" t="s">
        <v>122</v>
      </c>
      <c r="DI24" s="216" t="s">
        <v>122</v>
      </c>
      <c r="DJ24" s="216" t="s">
        <v>122</v>
      </c>
      <c r="DK24" s="216" t="s">
        <v>122</v>
      </c>
      <c r="DL24" s="216" t="s">
        <v>122</v>
      </c>
      <c r="DM24" s="216">
        <f>SUMIF('Navržená opatření,výdaje a cíle'!$H$22:$H$510,"2032VI.",'Navržená opatření,výdaje a cíle'!$L$22:$L$510)</f>
        <v>0</v>
      </c>
      <c r="DN24" s="216" t="s">
        <v>122</v>
      </c>
      <c r="DO24" s="216"/>
      <c r="DP24" s="216"/>
      <c r="DQ24" s="216"/>
      <c r="DR24" s="216"/>
      <c r="DS24" s="216"/>
      <c r="DT24" s="216" t="s">
        <v>122</v>
      </c>
      <c r="DU24" s="216" t="s">
        <v>122</v>
      </c>
      <c r="DV24" s="216" t="s">
        <v>122</v>
      </c>
      <c r="DW24" s="216" t="s">
        <v>122</v>
      </c>
      <c r="DX24" s="219" t="s">
        <v>122</v>
      </c>
      <c r="DY24" s="216">
        <f>SUMIF('Navržená opatření,výdaje a cíle'!$H$22:$H$510,"2033VI.",'Navržená opatření,výdaje a cíle'!$L$22:$L$510)</f>
        <v>0</v>
      </c>
      <c r="DZ24" s="216" t="s">
        <v>122</v>
      </c>
      <c r="EA24" s="216"/>
      <c r="EB24" s="216"/>
      <c r="EC24" s="216"/>
      <c r="ED24" s="216"/>
      <c r="EE24" s="216"/>
      <c r="EF24" s="216" t="s">
        <v>122</v>
      </c>
      <c r="EG24" s="216" t="s">
        <v>122</v>
      </c>
      <c r="EH24" s="216" t="s">
        <v>122</v>
      </c>
      <c r="EI24" s="216" t="s">
        <v>122</v>
      </c>
      <c r="EJ24" s="219" t="s">
        <v>122</v>
      </c>
      <c r="EK24" s="220">
        <f t="shared" si="0"/>
        <v>0</v>
      </c>
      <c r="EL24" s="221"/>
      <c r="EM24" s="221"/>
      <c r="EN24" s="221"/>
      <c r="EO24" s="221"/>
      <c r="EP24" s="221"/>
      <c r="EQ24" s="221"/>
      <c r="ER24" s="221"/>
      <c r="ES24" s="221"/>
      <c r="ET24" s="221"/>
      <c r="EU24" s="221"/>
      <c r="EV24" s="221"/>
      <c r="EW24" s="221"/>
      <c r="EX24" s="222"/>
      <c r="EY24" s="132"/>
      <c r="EZ24" s="132"/>
      <c r="FA24" s="134"/>
      <c r="FB24" s="134"/>
      <c r="FC24" s="134"/>
      <c r="FD24" s="134"/>
      <c r="FE24" s="134"/>
      <c r="FF24" s="134"/>
      <c r="FG24" s="134"/>
      <c r="FH24" s="134"/>
      <c r="FI24" s="134"/>
      <c r="FJ24" s="134"/>
      <c r="FK24" s="134"/>
      <c r="FL24" s="134"/>
      <c r="FM24" s="134"/>
      <c r="FN24" s="134"/>
      <c r="FO24" s="134"/>
      <c r="FP24" s="134"/>
      <c r="FQ24" s="134"/>
      <c r="FR24" s="134"/>
      <c r="FS24" s="134"/>
      <c r="FT24" s="134"/>
      <c r="FU24" s="134"/>
      <c r="FV24" s="134"/>
      <c r="FW24" s="134"/>
      <c r="FX24" s="134"/>
      <c r="FY24" s="134"/>
      <c r="FZ24" s="134"/>
      <c r="GA24" s="134"/>
      <c r="GB24" s="134"/>
      <c r="GC24" s="134"/>
      <c r="GD24" s="134"/>
      <c r="GE24" s="134"/>
      <c r="GF24" s="134"/>
      <c r="GG24" s="134"/>
      <c r="GH24" s="134"/>
      <c r="GI24" s="134"/>
      <c r="GJ24" s="134"/>
      <c r="GK24" s="134"/>
      <c r="GL24" s="134"/>
      <c r="GM24" s="134"/>
      <c r="GN24" s="134"/>
      <c r="GO24" s="134"/>
      <c r="GP24" s="134"/>
      <c r="GQ24" s="134"/>
      <c r="GR24" s="134"/>
      <c r="GS24" s="134"/>
      <c r="GT24" s="134"/>
      <c r="GU24" s="134"/>
      <c r="GV24" s="134"/>
      <c r="GW24" s="134"/>
      <c r="GX24" s="134"/>
      <c r="GY24" s="134"/>
      <c r="GZ24" s="134"/>
      <c r="HA24" s="134"/>
      <c r="HB24" s="134"/>
      <c r="HC24" s="134"/>
      <c r="HD24" s="134"/>
      <c r="HE24" s="134"/>
      <c r="HF24" s="134"/>
      <c r="HG24" s="134"/>
      <c r="HH24" s="134"/>
      <c r="HI24" s="134"/>
      <c r="HJ24" s="134"/>
      <c r="HK24" s="134"/>
      <c r="HL24" s="134"/>
      <c r="HM24" s="134"/>
      <c r="HN24" s="134"/>
      <c r="HO24" s="134"/>
      <c r="HP24" s="134"/>
      <c r="HQ24" s="134"/>
      <c r="HR24" s="134"/>
      <c r="HS24" s="134"/>
      <c r="HT24" s="134"/>
      <c r="HU24" s="134"/>
      <c r="HV24" s="134"/>
      <c r="HW24" s="134"/>
      <c r="HX24" s="134"/>
      <c r="HY24" s="134"/>
      <c r="HZ24" s="134"/>
      <c r="IA24" s="134"/>
      <c r="IB24" s="134"/>
      <c r="IC24" s="134"/>
      <c r="ID24" s="134"/>
      <c r="IE24" s="134"/>
      <c r="IF24" s="134"/>
      <c r="IG24" s="134"/>
      <c r="IH24" s="134"/>
      <c r="II24" s="134"/>
      <c r="IJ24" s="134"/>
      <c r="IK24" s="134"/>
      <c r="IL24" s="134"/>
      <c r="IM24" s="134"/>
      <c r="IN24" s="134"/>
      <c r="IO24" s="134"/>
      <c r="IP24" s="134"/>
      <c r="IQ24" s="134"/>
      <c r="IR24" s="134"/>
      <c r="IS24" s="134"/>
      <c r="IT24" s="134"/>
      <c r="IU24" s="134"/>
      <c r="IV24" s="134"/>
      <c r="IW24" s="134"/>
      <c r="IX24" s="134"/>
      <c r="IY24" s="134"/>
      <c r="IZ24" s="134"/>
      <c r="JA24" s="134"/>
      <c r="JB24" s="134"/>
      <c r="JC24" s="134"/>
      <c r="JD24" s="134"/>
      <c r="JE24" s="134"/>
      <c r="JF24" s="134"/>
      <c r="JG24" s="134"/>
      <c r="JH24" s="134"/>
      <c r="JI24" s="134"/>
      <c r="JJ24" s="134"/>
      <c r="JK24" s="134"/>
      <c r="JL24" s="134"/>
      <c r="JM24" s="134"/>
      <c r="JN24" s="134"/>
      <c r="JO24" s="134"/>
      <c r="JP24" s="134"/>
      <c r="JQ24" s="134"/>
      <c r="JR24" s="134"/>
      <c r="JS24" s="134"/>
      <c r="JT24" s="134"/>
      <c r="JU24" s="134"/>
      <c r="JV24" s="134"/>
    </row>
    <row r="25" spans="1:282" s="137" customFormat="1" ht="18.75" customHeight="1" thickBot="1" x14ac:dyDescent="0.25">
      <c r="A25" s="134"/>
      <c r="B25" s="135"/>
      <c r="C25" s="133"/>
      <c r="D25" s="133"/>
      <c r="E25" s="136"/>
      <c r="F25" s="133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4" t="s">
        <v>96</v>
      </c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16">
        <f>SUMIF('Navržená opatření,výdaje a cíle'!$H$22:$H$510,"2027VII.",'Navržená opatření,výdaje a cíle'!$L$22:$L$510)</f>
        <v>0</v>
      </c>
      <c r="BF25" s="216" t="s">
        <v>122</v>
      </c>
      <c r="BG25" s="216"/>
      <c r="BH25" s="216"/>
      <c r="BI25" s="216"/>
      <c r="BJ25" s="216"/>
      <c r="BK25" s="216"/>
      <c r="BL25" s="216" t="s">
        <v>122</v>
      </c>
      <c r="BM25" s="216" t="s">
        <v>122</v>
      </c>
      <c r="BN25" s="216" t="s">
        <v>122</v>
      </c>
      <c r="BO25" s="216" t="s">
        <v>122</v>
      </c>
      <c r="BP25" s="216" t="s">
        <v>122</v>
      </c>
      <c r="BQ25" s="216">
        <f>SUMIF('Navržená opatření,výdaje a cíle'!$H$22:$H$510,"2028VII.",'Navržená opatření,výdaje a cíle'!$L$22:$L$510)</f>
        <v>0</v>
      </c>
      <c r="BR25" s="216" t="s">
        <v>122</v>
      </c>
      <c r="BS25" s="216"/>
      <c r="BT25" s="216"/>
      <c r="BU25" s="216"/>
      <c r="BV25" s="216"/>
      <c r="BW25" s="216"/>
      <c r="BX25" s="216" t="s">
        <v>122</v>
      </c>
      <c r="BY25" s="216" t="s">
        <v>122</v>
      </c>
      <c r="BZ25" s="216" t="s">
        <v>122</v>
      </c>
      <c r="CA25" s="216" t="s">
        <v>122</v>
      </c>
      <c r="CB25" s="216" t="s">
        <v>122</v>
      </c>
      <c r="CC25" s="216">
        <f>SUMIF('Navržená opatření,výdaje a cíle'!$H$22:$H$510,"2029VII.",'Navržená opatření,výdaje a cíle'!$L$22:$L$510)</f>
        <v>0</v>
      </c>
      <c r="CD25" s="216" t="s">
        <v>122</v>
      </c>
      <c r="CE25" s="216"/>
      <c r="CF25" s="216"/>
      <c r="CG25" s="216"/>
      <c r="CH25" s="216"/>
      <c r="CI25" s="216"/>
      <c r="CJ25" s="216" t="s">
        <v>122</v>
      </c>
      <c r="CK25" s="216" t="s">
        <v>122</v>
      </c>
      <c r="CL25" s="216" t="s">
        <v>122</v>
      </c>
      <c r="CM25" s="216" t="s">
        <v>122</v>
      </c>
      <c r="CN25" s="216" t="s">
        <v>122</v>
      </c>
      <c r="CO25" s="216">
        <f>SUMIF('Navržená opatření,výdaje a cíle'!$H$22:$H$510,"2030VII.",'Navržená opatření,výdaje a cíle'!$L$22:$L$510)</f>
        <v>0</v>
      </c>
      <c r="CP25" s="216" t="s">
        <v>122</v>
      </c>
      <c r="CQ25" s="216"/>
      <c r="CR25" s="216"/>
      <c r="CS25" s="216"/>
      <c r="CT25" s="216"/>
      <c r="CU25" s="216"/>
      <c r="CV25" s="216" t="s">
        <v>122</v>
      </c>
      <c r="CW25" s="216" t="s">
        <v>122</v>
      </c>
      <c r="CX25" s="216" t="s">
        <v>122</v>
      </c>
      <c r="CY25" s="216" t="s">
        <v>122</v>
      </c>
      <c r="CZ25" s="216" t="s">
        <v>122</v>
      </c>
      <c r="DA25" s="216">
        <f>SUMIF('Navržená opatření,výdaje a cíle'!$H$22:$H$510,"2031VII.",'Navržená opatření,výdaje a cíle'!$L$22:$L$510)</f>
        <v>0</v>
      </c>
      <c r="DB25" s="216" t="s">
        <v>122</v>
      </c>
      <c r="DC25" s="216"/>
      <c r="DD25" s="216"/>
      <c r="DE25" s="216"/>
      <c r="DF25" s="216"/>
      <c r="DG25" s="216"/>
      <c r="DH25" s="216" t="s">
        <v>122</v>
      </c>
      <c r="DI25" s="216" t="s">
        <v>122</v>
      </c>
      <c r="DJ25" s="216" t="s">
        <v>122</v>
      </c>
      <c r="DK25" s="216" t="s">
        <v>122</v>
      </c>
      <c r="DL25" s="216" t="s">
        <v>122</v>
      </c>
      <c r="DM25" s="216">
        <f>SUMIF('Navržená opatření,výdaje a cíle'!$H$22:$H$510,"2032VII.",'Navržená opatření,výdaje a cíle'!$L$22:$L$510)</f>
        <v>0</v>
      </c>
      <c r="DN25" s="216" t="s">
        <v>122</v>
      </c>
      <c r="DO25" s="216"/>
      <c r="DP25" s="216"/>
      <c r="DQ25" s="216"/>
      <c r="DR25" s="216"/>
      <c r="DS25" s="216"/>
      <c r="DT25" s="216" t="s">
        <v>122</v>
      </c>
      <c r="DU25" s="216" t="s">
        <v>122</v>
      </c>
      <c r="DV25" s="216" t="s">
        <v>122</v>
      </c>
      <c r="DW25" s="216" t="s">
        <v>122</v>
      </c>
      <c r="DX25" s="219" t="s">
        <v>122</v>
      </c>
      <c r="DY25" s="216">
        <f>SUMIF('Navržená opatření,výdaje a cíle'!$H$22:$H$510,"2033VII.",'Navržená opatření,výdaje a cíle'!$L$22:$L$510)</f>
        <v>0</v>
      </c>
      <c r="DZ25" s="216" t="s">
        <v>122</v>
      </c>
      <c r="EA25" s="216"/>
      <c r="EB25" s="216"/>
      <c r="EC25" s="216"/>
      <c r="ED25" s="216"/>
      <c r="EE25" s="216"/>
      <c r="EF25" s="216" t="s">
        <v>122</v>
      </c>
      <c r="EG25" s="216" t="s">
        <v>122</v>
      </c>
      <c r="EH25" s="216" t="s">
        <v>122</v>
      </c>
      <c r="EI25" s="216" t="s">
        <v>122</v>
      </c>
      <c r="EJ25" s="219" t="s">
        <v>122</v>
      </c>
      <c r="EK25" s="220">
        <f t="shared" si="0"/>
        <v>0</v>
      </c>
      <c r="EL25" s="221"/>
      <c r="EM25" s="221"/>
      <c r="EN25" s="221"/>
      <c r="EO25" s="221"/>
      <c r="EP25" s="221"/>
      <c r="EQ25" s="221"/>
      <c r="ER25" s="221"/>
      <c r="ES25" s="221"/>
      <c r="ET25" s="221"/>
      <c r="EU25" s="221"/>
      <c r="EV25" s="221"/>
      <c r="EW25" s="221"/>
      <c r="EX25" s="222"/>
      <c r="EY25" s="132"/>
      <c r="EZ25" s="132"/>
      <c r="FA25" s="134"/>
      <c r="FB25" s="134"/>
      <c r="FC25" s="134"/>
      <c r="FD25" s="134"/>
      <c r="FE25" s="134"/>
      <c r="FF25" s="134"/>
      <c r="FG25" s="134"/>
      <c r="FH25" s="134"/>
      <c r="FI25" s="134"/>
      <c r="FJ25" s="134"/>
      <c r="FK25" s="134"/>
      <c r="FL25" s="134"/>
      <c r="FM25" s="134"/>
      <c r="FN25" s="134"/>
      <c r="FO25" s="134"/>
      <c r="FP25" s="134"/>
      <c r="FQ25" s="134"/>
      <c r="FR25" s="134"/>
      <c r="FS25" s="134"/>
      <c r="FT25" s="134"/>
      <c r="FU25" s="134"/>
      <c r="FV25" s="134"/>
      <c r="FW25" s="134"/>
      <c r="FX25" s="134"/>
      <c r="FY25" s="134"/>
      <c r="FZ25" s="134"/>
      <c r="GA25" s="134"/>
      <c r="GB25" s="134"/>
      <c r="GC25" s="134"/>
      <c r="GD25" s="134"/>
      <c r="GE25" s="134"/>
      <c r="GF25" s="134"/>
      <c r="GG25" s="134"/>
      <c r="GH25" s="134"/>
      <c r="GI25" s="134"/>
      <c r="GJ25" s="134"/>
      <c r="GK25" s="134"/>
      <c r="GL25" s="134"/>
      <c r="GM25" s="134"/>
      <c r="GN25" s="134"/>
      <c r="GO25" s="134"/>
      <c r="GP25" s="134"/>
      <c r="GQ25" s="134"/>
      <c r="GR25" s="134"/>
      <c r="GS25" s="134"/>
      <c r="GT25" s="134"/>
      <c r="GU25" s="134"/>
      <c r="GV25" s="134"/>
      <c r="GW25" s="134"/>
      <c r="GX25" s="134"/>
      <c r="GY25" s="134"/>
      <c r="GZ25" s="134"/>
      <c r="HA25" s="134"/>
      <c r="HB25" s="134"/>
      <c r="HC25" s="134"/>
      <c r="HD25" s="134"/>
      <c r="HE25" s="134"/>
      <c r="HF25" s="134"/>
      <c r="HG25" s="134"/>
      <c r="HH25" s="134"/>
      <c r="HI25" s="134"/>
      <c r="HJ25" s="134"/>
      <c r="HK25" s="134"/>
      <c r="HL25" s="134"/>
      <c r="HM25" s="134"/>
      <c r="HN25" s="134"/>
      <c r="HO25" s="134"/>
      <c r="HP25" s="134"/>
      <c r="HQ25" s="134"/>
      <c r="HR25" s="134"/>
      <c r="HS25" s="134"/>
      <c r="HT25" s="134"/>
      <c r="HU25" s="134"/>
      <c r="HV25" s="134"/>
      <c r="HW25" s="134"/>
      <c r="HX25" s="134"/>
      <c r="HY25" s="134"/>
      <c r="HZ25" s="134"/>
      <c r="IA25" s="134"/>
      <c r="IB25" s="134"/>
      <c r="IC25" s="134"/>
      <c r="ID25" s="134"/>
      <c r="IE25" s="134"/>
      <c r="IF25" s="134"/>
      <c r="IG25" s="134"/>
      <c r="IH25" s="134"/>
      <c r="II25" s="134"/>
      <c r="IJ25" s="134"/>
      <c r="IK25" s="134"/>
      <c r="IL25" s="134"/>
      <c r="IM25" s="134"/>
      <c r="IN25" s="134"/>
      <c r="IO25" s="134"/>
      <c r="IP25" s="134"/>
      <c r="IQ25" s="134"/>
      <c r="IR25" s="134"/>
      <c r="IS25" s="134"/>
      <c r="IT25" s="134"/>
      <c r="IU25" s="134"/>
      <c r="IV25" s="134"/>
      <c r="IW25" s="134"/>
      <c r="IX25" s="134"/>
      <c r="IY25" s="134"/>
      <c r="IZ25" s="134"/>
      <c r="JA25" s="134"/>
      <c r="JB25" s="134"/>
      <c r="JC25" s="134"/>
      <c r="JD25" s="134"/>
      <c r="JE25" s="134"/>
      <c r="JF25" s="134"/>
      <c r="JG25" s="134"/>
      <c r="JH25" s="134"/>
      <c r="JI25" s="134"/>
      <c r="JJ25" s="134"/>
      <c r="JK25" s="134"/>
      <c r="JL25" s="134"/>
      <c r="JM25" s="134"/>
      <c r="JN25" s="134"/>
      <c r="JO25" s="134"/>
      <c r="JP25" s="134"/>
      <c r="JQ25" s="134"/>
      <c r="JR25" s="134"/>
      <c r="JS25" s="134"/>
      <c r="JT25" s="134"/>
      <c r="JU25" s="134"/>
      <c r="JV25" s="134"/>
    </row>
    <row r="26" spans="1:282" s="137" customFormat="1" ht="18.75" customHeight="1" thickBot="1" x14ac:dyDescent="0.25">
      <c r="A26" s="134"/>
      <c r="B26" s="135"/>
      <c r="C26" s="133"/>
      <c r="D26" s="133"/>
      <c r="E26" s="136"/>
      <c r="F26" s="133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4" t="s">
        <v>72</v>
      </c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16">
        <f>SUMIF('Navržená opatření,výdaje a cíle'!$H$22:$H$510,"2027VIII.",'Navržená opatření,výdaje a cíle'!$L$22:$L$510)</f>
        <v>0</v>
      </c>
      <c r="BF26" s="216" t="s">
        <v>122</v>
      </c>
      <c r="BG26" s="216"/>
      <c r="BH26" s="216"/>
      <c r="BI26" s="216"/>
      <c r="BJ26" s="216"/>
      <c r="BK26" s="216"/>
      <c r="BL26" s="216" t="s">
        <v>122</v>
      </c>
      <c r="BM26" s="216" t="s">
        <v>122</v>
      </c>
      <c r="BN26" s="216" t="s">
        <v>122</v>
      </c>
      <c r="BO26" s="216" t="s">
        <v>122</v>
      </c>
      <c r="BP26" s="216" t="s">
        <v>122</v>
      </c>
      <c r="BQ26" s="216">
        <f>SUMIF('Navržená opatření,výdaje a cíle'!$H$22:$H$510,"2028VIII.",'Navržená opatření,výdaje a cíle'!$L$22:$L$510)</f>
        <v>0</v>
      </c>
      <c r="BR26" s="216" t="s">
        <v>122</v>
      </c>
      <c r="BS26" s="216"/>
      <c r="BT26" s="216"/>
      <c r="BU26" s="216"/>
      <c r="BV26" s="216"/>
      <c r="BW26" s="216"/>
      <c r="BX26" s="216" t="s">
        <v>122</v>
      </c>
      <c r="BY26" s="216" t="s">
        <v>122</v>
      </c>
      <c r="BZ26" s="216" t="s">
        <v>122</v>
      </c>
      <c r="CA26" s="216" t="s">
        <v>122</v>
      </c>
      <c r="CB26" s="216" t="s">
        <v>122</v>
      </c>
      <c r="CC26" s="216">
        <f>SUMIF('Navržená opatření,výdaje a cíle'!$H$22:$H$510,"2029VIII.",'Navržená opatření,výdaje a cíle'!$L$22:$L$510)</f>
        <v>0</v>
      </c>
      <c r="CD26" s="216" t="s">
        <v>122</v>
      </c>
      <c r="CE26" s="216"/>
      <c r="CF26" s="216"/>
      <c r="CG26" s="216"/>
      <c r="CH26" s="216"/>
      <c r="CI26" s="216"/>
      <c r="CJ26" s="216" t="s">
        <v>122</v>
      </c>
      <c r="CK26" s="216" t="s">
        <v>122</v>
      </c>
      <c r="CL26" s="216" t="s">
        <v>122</v>
      </c>
      <c r="CM26" s="216" t="s">
        <v>122</v>
      </c>
      <c r="CN26" s="216" t="s">
        <v>122</v>
      </c>
      <c r="CO26" s="216">
        <f>SUMIF('Navržená opatření,výdaje a cíle'!$H$22:$H$510,"2030VIII.",'Navržená opatření,výdaje a cíle'!$L$22:$L$510)</f>
        <v>0</v>
      </c>
      <c r="CP26" s="216" t="s">
        <v>122</v>
      </c>
      <c r="CQ26" s="216"/>
      <c r="CR26" s="216"/>
      <c r="CS26" s="216"/>
      <c r="CT26" s="216"/>
      <c r="CU26" s="216"/>
      <c r="CV26" s="216" t="s">
        <v>122</v>
      </c>
      <c r="CW26" s="216" t="s">
        <v>122</v>
      </c>
      <c r="CX26" s="216" t="s">
        <v>122</v>
      </c>
      <c r="CY26" s="216" t="s">
        <v>122</v>
      </c>
      <c r="CZ26" s="216" t="s">
        <v>122</v>
      </c>
      <c r="DA26" s="216">
        <f>SUMIF('Navržená opatření,výdaje a cíle'!$H$22:$H$510,"2031VIII.",'Navržená opatření,výdaje a cíle'!$L$22:$L$510)</f>
        <v>0</v>
      </c>
      <c r="DB26" s="216" t="s">
        <v>122</v>
      </c>
      <c r="DC26" s="216"/>
      <c r="DD26" s="216"/>
      <c r="DE26" s="216"/>
      <c r="DF26" s="216"/>
      <c r="DG26" s="216"/>
      <c r="DH26" s="216" t="s">
        <v>122</v>
      </c>
      <c r="DI26" s="216" t="s">
        <v>122</v>
      </c>
      <c r="DJ26" s="216" t="s">
        <v>122</v>
      </c>
      <c r="DK26" s="216" t="s">
        <v>122</v>
      </c>
      <c r="DL26" s="216" t="s">
        <v>122</v>
      </c>
      <c r="DM26" s="216">
        <f>SUMIF('Navržená opatření,výdaje a cíle'!$H$22:$H$510,"2032VIII.",'Navržená opatření,výdaje a cíle'!$L$22:$L$510)</f>
        <v>0</v>
      </c>
      <c r="DN26" s="216" t="s">
        <v>122</v>
      </c>
      <c r="DO26" s="216"/>
      <c r="DP26" s="216"/>
      <c r="DQ26" s="216"/>
      <c r="DR26" s="216"/>
      <c r="DS26" s="216"/>
      <c r="DT26" s="216" t="s">
        <v>122</v>
      </c>
      <c r="DU26" s="216" t="s">
        <v>122</v>
      </c>
      <c r="DV26" s="216" t="s">
        <v>122</v>
      </c>
      <c r="DW26" s="216" t="s">
        <v>122</v>
      </c>
      <c r="DX26" s="219" t="s">
        <v>122</v>
      </c>
      <c r="DY26" s="216">
        <f>SUMIF('Navržená opatření,výdaje a cíle'!$H$22:$H$510,"2033VIII.",'Navržená opatření,výdaje a cíle'!$L$22:$L$510)</f>
        <v>0</v>
      </c>
      <c r="DZ26" s="216" t="s">
        <v>122</v>
      </c>
      <c r="EA26" s="216"/>
      <c r="EB26" s="216"/>
      <c r="EC26" s="216"/>
      <c r="ED26" s="216"/>
      <c r="EE26" s="216"/>
      <c r="EF26" s="216" t="s">
        <v>122</v>
      </c>
      <c r="EG26" s="216" t="s">
        <v>122</v>
      </c>
      <c r="EH26" s="216" t="s">
        <v>122</v>
      </c>
      <c r="EI26" s="216" t="s">
        <v>122</v>
      </c>
      <c r="EJ26" s="219" t="s">
        <v>122</v>
      </c>
      <c r="EK26" s="220">
        <f t="shared" si="0"/>
        <v>0</v>
      </c>
      <c r="EL26" s="221"/>
      <c r="EM26" s="221"/>
      <c r="EN26" s="221"/>
      <c r="EO26" s="221"/>
      <c r="EP26" s="221"/>
      <c r="EQ26" s="221"/>
      <c r="ER26" s="221"/>
      <c r="ES26" s="221"/>
      <c r="ET26" s="221"/>
      <c r="EU26" s="221"/>
      <c r="EV26" s="221"/>
      <c r="EW26" s="221"/>
      <c r="EX26" s="222"/>
      <c r="EY26" s="132"/>
      <c r="EZ26" s="132"/>
      <c r="FA26" s="134"/>
      <c r="FB26" s="134"/>
      <c r="FC26" s="134"/>
      <c r="FD26" s="134"/>
      <c r="FE26" s="134"/>
      <c r="FF26" s="134"/>
      <c r="FG26" s="134"/>
      <c r="FH26" s="134"/>
      <c r="FI26" s="134"/>
      <c r="FJ26" s="134"/>
      <c r="FK26" s="134"/>
      <c r="FL26" s="134"/>
      <c r="FM26" s="134"/>
      <c r="FN26" s="134"/>
      <c r="FO26" s="134"/>
      <c r="FP26" s="134"/>
      <c r="FQ26" s="134"/>
      <c r="FR26" s="134"/>
      <c r="FS26" s="134"/>
      <c r="FT26" s="134"/>
      <c r="FU26" s="134"/>
      <c r="FV26" s="134"/>
      <c r="FW26" s="134"/>
      <c r="FX26" s="134"/>
      <c r="FY26" s="134"/>
      <c r="FZ26" s="134"/>
      <c r="GA26" s="134"/>
      <c r="GB26" s="134"/>
      <c r="GC26" s="134"/>
      <c r="GD26" s="134"/>
      <c r="GE26" s="134"/>
      <c r="GF26" s="134"/>
      <c r="GG26" s="134"/>
      <c r="GH26" s="134"/>
      <c r="GI26" s="134"/>
      <c r="GJ26" s="134"/>
      <c r="GK26" s="134"/>
      <c r="GL26" s="134"/>
      <c r="GM26" s="134"/>
      <c r="GN26" s="134"/>
      <c r="GO26" s="134"/>
      <c r="GP26" s="134"/>
      <c r="GQ26" s="134"/>
      <c r="GR26" s="134"/>
      <c r="GS26" s="134"/>
      <c r="GT26" s="134"/>
      <c r="GU26" s="134"/>
      <c r="GV26" s="134"/>
      <c r="GW26" s="134"/>
      <c r="GX26" s="134"/>
      <c r="GY26" s="134"/>
      <c r="GZ26" s="134"/>
      <c r="HA26" s="134"/>
      <c r="HB26" s="134"/>
      <c r="HC26" s="134"/>
      <c r="HD26" s="134"/>
      <c r="HE26" s="134"/>
      <c r="HF26" s="134"/>
      <c r="HG26" s="134"/>
      <c r="HH26" s="134"/>
      <c r="HI26" s="134"/>
      <c r="HJ26" s="134"/>
      <c r="HK26" s="134"/>
      <c r="HL26" s="134"/>
      <c r="HM26" s="134"/>
      <c r="HN26" s="134"/>
      <c r="HO26" s="134"/>
      <c r="HP26" s="134"/>
      <c r="HQ26" s="134"/>
      <c r="HR26" s="134"/>
      <c r="HS26" s="134"/>
      <c r="HT26" s="134"/>
      <c r="HU26" s="134"/>
      <c r="HV26" s="134"/>
      <c r="HW26" s="134"/>
      <c r="HX26" s="134"/>
      <c r="HY26" s="134"/>
      <c r="HZ26" s="134"/>
      <c r="IA26" s="134"/>
      <c r="IB26" s="134"/>
      <c r="IC26" s="134"/>
      <c r="ID26" s="134"/>
      <c r="IE26" s="134"/>
      <c r="IF26" s="134"/>
      <c r="IG26" s="134"/>
      <c r="IH26" s="134"/>
      <c r="II26" s="134"/>
      <c r="IJ26" s="134"/>
      <c r="IK26" s="134"/>
      <c r="IL26" s="134"/>
      <c r="IM26" s="134"/>
      <c r="IN26" s="134"/>
      <c r="IO26" s="134"/>
      <c r="IP26" s="134"/>
      <c r="IQ26" s="134"/>
      <c r="IR26" s="134"/>
      <c r="IS26" s="134"/>
      <c r="IT26" s="134"/>
      <c r="IU26" s="134"/>
      <c r="IV26" s="134"/>
      <c r="IW26" s="134"/>
      <c r="IX26" s="134"/>
      <c r="IY26" s="134"/>
      <c r="IZ26" s="134"/>
      <c r="JA26" s="134"/>
      <c r="JB26" s="134"/>
      <c r="JC26" s="134"/>
      <c r="JD26" s="134"/>
      <c r="JE26" s="134"/>
      <c r="JF26" s="134"/>
      <c r="JG26" s="134"/>
      <c r="JH26" s="134"/>
      <c r="JI26" s="134"/>
      <c r="JJ26" s="134"/>
      <c r="JK26" s="134"/>
      <c r="JL26" s="134"/>
      <c r="JM26" s="134"/>
      <c r="JN26" s="134"/>
      <c r="JO26" s="134"/>
      <c r="JP26" s="134"/>
      <c r="JQ26" s="134"/>
      <c r="JR26" s="134"/>
      <c r="JS26" s="134"/>
      <c r="JT26" s="134"/>
      <c r="JU26" s="134"/>
      <c r="JV26" s="134"/>
    </row>
    <row r="27" spans="1:282" s="137" customFormat="1" ht="18.75" customHeight="1" thickBot="1" x14ac:dyDescent="0.25">
      <c r="A27" s="134"/>
      <c r="B27" s="135"/>
      <c r="C27" s="133"/>
      <c r="D27" s="133"/>
      <c r="E27" s="136"/>
      <c r="F27" s="133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4" t="s">
        <v>73</v>
      </c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4"/>
      <c r="AL27" s="244"/>
      <c r="AM27" s="244"/>
      <c r="AN27" s="244"/>
      <c r="AO27" s="244"/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  <c r="BB27" s="244"/>
      <c r="BC27" s="244"/>
      <c r="BD27" s="244"/>
      <c r="BE27" s="216">
        <f>SUMIF('Navržená opatření,výdaje a cíle'!$H$22:$H$510,"2027IX.",'Navržená opatření,výdaje a cíle'!$L$22:$L$510)</f>
        <v>0</v>
      </c>
      <c r="BF27" s="216" t="s">
        <v>122</v>
      </c>
      <c r="BG27" s="216"/>
      <c r="BH27" s="216"/>
      <c r="BI27" s="216"/>
      <c r="BJ27" s="216"/>
      <c r="BK27" s="216"/>
      <c r="BL27" s="216" t="s">
        <v>122</v>
      </c>
      <c r="BM27" s="216" t="s">
        <v>122</v>
      </c>
      <c r="BN27" s="216" t="s">
        <v>122</v>
      </c>
      <c r="BO27" s="216" t="s">
        <v>122</v>
      </c>
      <c r="BP27" s="216" t="s">
        <v>122</v>
      </c>
      <c r="BQ27" s="216">
        <f>SUMIF('Navržená opatření,výdaje a cíle'!$H$22:$H$510,"2028IX.",'Navržená opatření,výdaje a cíle'!$L$22:$L$510)</f>
        <v>0</v>
      </c>
      <c r="BR27" s="216" t="s">
        <v>122</v>
      </c>
      <c r="BS27" s="216"/>
      <c r="BT27" s="216"/>
      <c r="BU27" s="216"/>
      <c r="BV27" s="216"/>
      <c r="BW27" s="216"/>
      <c r="BX27" s="216" t="s">
        <v>122</v>
      </c>
      <c r="BY27" s="216" t="s">
        <v>122</v>
      </c>
      <c r="BZ27" s="216" t="s">
        <v>122</v>
      </c>
      <c r="CA27" s="216" t="s">
        <v>122</v>
      </c>
      <c r="CB27" s="216" t="s">
        <v>122</v>
      </c>
      <c r="CC27" s="216">
        <f>SUMIF('Navržená opatření,výdaje a cíle'!$H$22:$H$510,"2029IX.",'Navržená opatření,výdaje a cíle'!$L$22:$L$510)</f>
        <v>0</v>
      </c>
      <c r="CD27" s="216" t="s">
        <v>122</v>
      </c>
      <c r="CE27" s="216"/>
      <c r="CF27" s="216"/>
      <c r="CG27" s="216"/>
      <c r="CH27" s="216"/>
      <c r="CI27" s="216"/>
      <c r="CJ27" s="216" t="s">
        <v>122</v>
      </c>
      <c r="CK27" s="216" t="s">
        <v>122</v>
      </c>
      <c r="CL27" s="216" t="s">
        <v>122</v>
      </c>
      <c r="CM27" s="216" t="s">
        <v>122</v>
      </c>
      <c r="CN27" s="216" t="s">
        <v>122</v>
      </c>
      <c r="CO27" s="216">
        <f>SUMIF('Navržená opatření,výdaje a cíle'!$H$22:$H$510,"2030IX.",'Navržená opatření,výdaje a cíle'!$L$22:$L$510)</f>
        <v>0</v>
      </c>
      <c r="CP27" s="216" t="s">
        <v>122</v>
      </c>
      <c r="CQ27" s="216"/>
      <c r="CR27" s="216"/>
      <c r="CS27" s="216"/>
      <c r="CT27" s="216"/>
      <c r="CU27" s="216"/>
      <c r="CV27" s="216" t="s">
        <v>122</v>
      </c>
      <c r="CW27" s="216" t="s">
        <v>122</v>
      </c>
      <c r="CX27" s="216" t="s">
        <v>122</v>
      </c>
      <c r="CY27" s="216" t="s">
        <v>122</v>
      </c>
      <c r="CZ27" s="216" t="s">
        <v>122</v>
      </c>
      <c r="DA27" s="216">
        <f>SUMIF('Navržená opatření,výdaje a cíle'!$H$22:$H$510,"2031IX.",'Navržená opatření,výdaje a cíle'!$L$22:$L$510)</f>
        <v>0</v>
      </c>
      <c r="DB27" s="216" t="s">
        <v>122</v>
      </c>
      <c r="DC27" s="216"/>
      <c r="DD27" s="216"/>
      <c r="DE27" s="216"/>
      <c r="DF27" s="216"/>
      <c r="DG27" s="216"/>
      <c r="DH27" s="216" t="s">
        <v>122</v>
      </c>
      <c r="DI27" s="216" t="s">
        <v>122</v>
      </c>
      <c r="DJ27" s="216" t="s">
        <v>122</v>
      </c>
      <c r="DK27" s="216" t="s">
        <v>122</v>
      </c>
      <c r="DL27" s="216" t="s">
        <v>122</v>
      </c>
      <c r="DM27" s="216">
        <f>SUMIF('Navržená opatření,výdaje a cíle'!$H$22:$H$510,"2032IX.",'Navržená opatření,výdaje a cíle'!$L$22:$L$510)</f>
        <v>0</v>
      </c>
      <c r="DN27" s="216" t="s">
        <v>122</v>
      </c>
      <c r="DO27" s="216"/>
      <c r="DP27" s="216"/>
      <c r="DQ27" s="216"/>
      <c r="DR27" s="216"/>
      <c r="DS27" s="216"/>
      <c r="DT27" s="216" t="s">
        <v>122</v>
      </c>
      <c r="DU27" s="216" t="s">
        <v>122</v>
      </c>
      <c r="DV27" s="216" t="s">
        <v>122</v>
      </c>
      <c r="DW27" s="216" t="s">
        <v>122</v>
      </c>
      <c r="DX27" s="219" t="s">
        <v>122</v>
      </c>
      <c r="DY27" s="216">
        <f>SUMIF('Navržená opatření,výdaje a cíle'!$H$22:$H$510,"2033IX.",'Navržená opatření,výdaje a cíle'!$L$22:$L$510)</f>
        <v>0</v>
      </c>
      <c r="DZ27" s="216" t="s">
        <v>122</v>
      </c>
      <c r="EA27" s="216"/>
      <c r="EB27" s="216"/>
      <c r="EC27" s="216"/>
      <c r="ED27" s="216"/>
      <c r="EE27" s="216"/>
      <c r="EF27" s="216" t="s">
        <v>122</v>
      </c>
      <c r="EG27" s="216" t="s">
        <v>122</v>
      </c>
      <c r="EH27" s="216" t="s">
        <v>122</v>
      </c>
      <c r="EI27" s="216" t="s">
        <v>122</v>
      </c>
      <c r="EJ27" s="219" t="s">
        <v>122</v>
      </c>
      <c r="EK27" s="220">
        <f t="shared" si="0"/>
        <v>0</v>
      </c>
      <c r="EL27" s="221"/>
      <c r="EM27" s="221"/>
      <c r="EN27" s="221"/>
      <c r="EO27" s="221"/>
      <c r="EP27" s="221"/>
      <c r="EQ27" s="221"/>
      <c r="ER27" s="221"/>
      <c r="ES27" s="221"/>
      <c r="ET27" s="221"/>
      <c r="EU27" s="221"/>
      <c r="EV27" s="221"/>
      <c r="EW27" s="221"/>
      <c r="EX27" s="222"/>
      <c r="EY27" s="132"/>
      <c r="EZ27" s="132"/>
      <c r="FA27" s="134"/>
      <c r="FB27" s="134"/>
      <c r="FC27" s="134"/>
      <c r="FD27" s="134"/>
      <c r="FE27" s="134"/>
      <c r="FF27" s="134"/>
      <c r="FG27" s="134"/>
      <c r="FH27" s="134"/>
      <c r="FI27" s="134"/>
      <c r="FJ27" s="134"/>
      <c r="FK27" s="134"/>
      <c r="FL27" s="134"/>
      <c r="FM27" s="134"/>
      <c r="FN27" s="134"/>
      <c r="FO27" s="134"/>
      <c r="FP27" s="134"/>
      <c r="FQ27" s="134"/>
      <c r="FR27" s="134"/>
      <c r="FS27" s="134"/>
      <c r="FT27" s="134"/>
      <c r="FU27" s="134"/>
      <c r="FV27" s="134"/>
      <c r="FW27" s="134"/>
      <c r="FX27" s="134"/>
      <c r="FY27" s="134"/>
      <c r="FZ27" s="134"/>
      <c r="GA27" s="134"/>
      <c r="GB27" s="134"/>
      <c r="GC27" s="134"/>
      <c r="GD27" s="134"/>
      <c r="GE27" s="134"/>
      <c r="GF27" s="134"/>
      <c r="GG27" s="134"/>
      <c r="GH27" s="134"/>
      <c r="GI27" s="134"/>
      <c r="GJ27" s="134"/>
      <c r="GK27" s="134"/>
      <c r="GL27" s="134"/>
      <c r="GM27" s="134"/>
      <c r="GN27" s="134"/>
      <c r="GO27" s="134"/>
      <c r="GP27" s="134"/>
      <c r="GQ27" s="134"/>
      <c r="GR27" s="134"/>
      <c r="GS27" s="134"/>
      <c r="GT27" s="134"/>
      <c r="GU27" s="134"/>
      <c r="GV27" s="134"/>
      <c r="GW27" s="134"/>
      <c r="GX27" s="134"/>
      <c r="GY27" s="134"/>
      <c r="GZ27" s="134"/>
      <c r="HA27" s="134"/>
      <c r="HB27" s="134"/>
      <c r="HC27" s="134"/>
      <c r="HD27" s="134"/>
      <c r="HE27" s="134"/>
      <c r="HF27" s="134"/>
      <c r="HG27" s="134"/>
      <c r="HH27" s="134"/>
      <c r="HI27" s="134"/>
      <c r="HJ27" s="134"/>
      <c r="HK27" s="134"/>
      <c r="HL27" s="134"/>
      <c r="HM27" s="134"/>
      <c r="HN27" s="134"/>
      <c r="HO27" s="134"/>
      <c r="HP27" s="134"/>
      <c r="HQ27" s="134"/>
      <c r="HR27" s="134"/>
      <c r="HS27" s="134"/>
      <c r="HT27" s="134"/>
      <c r="HU27" s="134"/>
      <c r="HV27" s="134"/>
      <c r="HW27" s="134"/>
      <c r="HX27" s="134"/>
      <c r="HY27" s="134"/>
      <c r="HZ27" s="134"/>
      <c r="IA27" s="134"/>
      <c r="IB27" s="134"/>
      <c r="IC27" s="134"/>
      <c r="ID27" s="134"/>
      <c r="IE27" s="134"/>
      <c r="IF27" s="134"/>
      <c r="IG27" s="134"/>
      <c r="IH27" s="134"/>
      <c r="II27" s="134"/>
      <c r="IJ27" s="134"/>
      <c r="IK27" s="134"/>
      <c r="IL27" s="134"/>
      <c r="IM27" s="134"/>
      <c r="IN27" s="134"/>
      <c r="IO27" s="134"/>
      <c r="IP27" s="134"/>
      <c r="IQ27" s="134"/>
      <c r="IR27" s="134"/>
      <c r="IS27" s="134"/>
      <c r="IT27" s="134"/>
      <c r="IU27" s="134"/>
      <c r="IV27" s="134"/>
      <c r="IW27" s="134"/>
      <c r="IX27" s="134"/>
      <c r="IY27" s="134"/>
      <c r="IZ27" s="134"/>
      <c r="JA27" s="134"/>
      <c r="JB27" s="134"/>
      <c r="JC27" s="134"/>
      <c r="JD27" s="134"/>
      <c r="JE27" s="134"/>
      <c r="JF27" s="134"/>
      <c r="JG27" s="134"/>
      <c r="JH27" s="134"/>
      <c r="JI27" s="134"/>
      <c r="JJ27" s="134"/>
      <c r="JK27" s="134"/>
      <c r="JL27" s="134"/>
      <c r="JM27" s="134"/>
      <c r="JN27" s="134"/>
      <c r="JO27" s="134"/>
      <c r="JP27" s="134"/>
      <c r="JQ27" s="134"/>
      <c r="JR27" s="134"/>
      <c r="JS27" s="134"/>
      <c r="JT27" s="134"/>
      <c r="JU27" s="134"/>
      <c r="JV27" s="134"/>
    </row>
    <row r="28" spans="1:282" s="137" customFormat="1" ht="18.75" customHeight="1" thickBot="1" x14ac:dyDescent="0.25">
      <c r="A28" s="134"/>
      <c r="B28" s="135"/>
      <c r="C28" s="133"/>
      <c r="D28" s="133"/>
      <c r="E28" s="136"/>
      <c r="F28" s="133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4" t="s">
        <v>118</v>
      </c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  <c r="AJ28" s="244"/>
      <c r="AK28" s="244"/>
      <c r="AL28" s="244"/>
      <c r="AM28" s="244"/>
      <c r="AN28" s="244"/>
      <c r="AO28" s="244"/>
      <c r="AP28" s="244"/>
      <c r="AQ28" s="244"/>
      <c r="AR28" s="244"/>
      <c r="AS28" s="244"/>
      <c r="AT28" s="244"/>
      <c r="AU28" s="244"/>
      <c r="AV28" s="244"/>
      <c r="AW28" s="244"/>
      <c r="AX28" s="244"/>
      <c r="AY28" s="244"/>
      <c r="AZ28" s="244"/>
      <c r="BA28" s="244"/>
      <c r="BB28" s="244"/>
      <c r="BC28" s="244"/>
      <c r="BD28" s="244"/>
      <c r="BE28" s="216">
        <f>SUMIF('Navržená opatření,výdaje a cíle'!$H$22:$H$510,"2027X.",'Navržená opatření,výdaje a cíle'!$L$22:$L$510)</f>
        <v>0</v>
      </c>
      <c r="BF28" s="216" t="s">
        <v>122</v>
      </c>
      <c r="BG28" s="216"/>
      <c r="BH28" s="216"/>
      <c r="BI28" s="216"/>
      <c r="BJ28" s="216"/>
      <c r="BK28" s="216"/>
      <c r="BL28" s="216" t="s">
        <v>122</v>
      </c>
      <c r="BM28" s="216" t="s">
        <v>122</v>
      </c>
      <c r="BN28" s="216" t="s">
        <v>122</v>
      </c>
      <c r="BO28" s="216" t="s">
        <v>122</v>
      </c>
      <c r="BP28" s="216" t="s">
        <v>122</v>
      </c>
      <c r="BQ28" s="216">
        <f>SUMIF('Navržená opatření,výdaje a cíle'!$H$22:$H$510,"2028X.",'Navržená opatření,výdaje a cíle'!$L$22:$L$510)</f>
        <v>0</v>
      </c>
      <c r="BR28" s="216" t="s">
        <v>122</v>
      </c>
      <c r="BS28" s="216"/>
      <c r="BT28" s="216"/>
      <c r="BU28" s="216"/>
      <c r="BV28" s="216"/>
      <c r="BW28" s="216"/>
      <c r="BX28" s="216" t="s">
        <v>122</v>
      </c>
      <c r="BY28" s="216" t="s">
        <v>122</v>
      </c>
      <c r="BZ28" s="216" t="s">
        <v>122</v>
      </c>
      <c r="CA28" s="216" t="s">
        <v>122</v>
      </c>
      <c r="CB28" s="216" t="s">
        <v>122</v>
      </c>
      <c r="CC28" s="216">
        <f>SUMIF('Navržená opatření,výdaje a cíle'!$H$22:$H$510,"2029X.",'Navržená opatření,výdaje a cíle'!$L$22:$L$510)</f>
        <v>0</v>
      </c>
      <c r="CD28" s="216" t="s">
        <v>122</v>
      </c>
      <c r="CE28" s="216"/>
      <c r="CF28" s="216"/>
      <c r="CG28" s="216"/>
      <c r="CH28" s="216"/>
      <c r="CI28" s="216"/>
      <c r="CJ28" s="216" t="s">
        <v>122</v>
      </c>
      <c r="CK28" s="216" t="s">
        <v>122</v>
      </c>
      <c r="CL28" s="216" t="s">
        <v>122</v>
      </c>
      <c r="CM28" s="216" t="s">
        <v>122</v>
      </c>
      <c r="CN28" s="216" t="s">
        <v>122</v>
      </c>
      <c r="CO28" s="216">
        <f>SUMIF('Navržená opatření,výdaje a cíle'!$H$22:$H$510,"2030X.",'Navržená opatření,výdaje a cíle'!$L$22:$L$510)</f>
        <v>0</v>
      </c>
      <c r="CP28" s="216" t="s">
        <v>122</v>
      </c>
      <c r="CQ28" s="216"/>
      <c r="CR28" s="216"/>
      <c r="CS28" s="216"/>
      <c r="CT28" s="216"/>
      <c r="CU28" s="216"/>
      <c r="CV28" s="216" t="s">
        <v>122</v>
      </c>
      <c r="CW28" s="216" t="s">
        <v>122</v>
      </c>
      <c r="CX28" s="216" t="s">
        <v>122</v>
      </c>
      <c r="CY28" s="216" t="s">
        <v>122</v>
      </c>
      <c r="CZ28" s="216" t="s">
        <v>122</v>
      </c>
      <c r="DA28" s="216">
        <f>SUMIF('Navržená opatření,výdaje a cíle'!$H$22:$H$510,"2031X.",'Navržená opatření,výdaje a cíle'!$L$22:$L$510)</f>
        <v>0</v>
      </c>
      <c r="DB28" s="216" t="s">
        <v>122</v>
      </c>
      <c r="DC28" s="216"/>
      <c r="DD28" s="216"/>
      <c r="DE28" s="216"/>
      <c r="DF28" s="216"/>
      <c r="DG28" s="216"/>
      <c r="DH28" s="216" t="s">
        <v>122</v>
      </c>
      <c r="DI28" s="216" t="s">
        <v>122</v>
      </c>
      <c r="DJ28" s="216" t="s">
        <v>122</v>
      </c>
      <c r="DK28" s="216" t="s">
        <v>122</v>
      </c>
      <c r="DL28" s="216" t="s">
        <v>122</v>
      </c>
      <c r="DM28" s="216">
        <f>SUMIF('Navržená opatření,výdaje a cíle'!$H$22:$H$510,"2032X.",'Navržená opatření,výdaje a cíle'!$L$22:$L$510)</f>
        <v>0</v>
      </c>
      <c r="DN28" s="216" t="s">
        <v>122</v>
      </c>
      <c r="DO28" s="216"/>
      <c r="DP28" s="216"/>
      <c r="DQ28" s="216"/>
      <c r="DR28" s="216"/>
      <c r="DS28" s="216"/>
      <c r="DT28" s="216" t="s">
        <v>122</v>
      </c>
      <c r="DU28" s="216" t="s">
        <v>122</v>
      </c>
      <c r="DV28" s="216" t="s">
        <v>122</v>
      </c>
      <c r="DW28" s="216" t="s">
        <v>122</v>
      </c>
      <c r="DX28" s="219" t="s">
        <v>122</v>
      </c>
      <c r="DY28" s="216">
        <f>SUMIF('Navržená opatření,výdaje a cíle'!$H$22:$H$510,"2033X.",'Navržená opatření,výdaje a cíle'!$L$22:$L$510)</f>
        <v>0</v>
      </c>
      <c r="DZ28" s="216" t="s">
        <v>122</v>
      </c>
      <c r="EA28" s="216"/>
      <c r="EB28" s="216"/>
      <c r="EC28" s="216"/>
      <c r="ED28" s="216"/>
      <c r="EE28" s="216"/>
      <c r="EF28" s="216" t="s">
        <v>122</v>
      </c>
      <c r="EG28" s="216" t="s">
        <v>122</v>
      </c>
      <c r="EH28" s="216" t="s">
        <v>122</v>
      </c>
      <c r="EI28" s="216" t="s">
        <v>122</v>
      </c>
      <c r="EJ28" s="219" t="s">
        <v>122</v>
      </c>
      <c r="EK28" s="220">
        <f t="shared" si="0"/>
        <v>0</v>
      </c>
      <c r="EL28" s="221"/>
      <c r="EM28" s="221"/>
      <c r="EN28" s="221"/>
      <c r="EO28" s="221"/>
      <c r="EP28" s="221"/>
      <c r="EQ28" s="221"/>
      <c r="ER28" s="221"/>
      <c r="ES28" s="221"/>
      <c r="ET28" s="221"/>
      <c r="EU28" s="221"/>
      <c r="EV28" s="221"/>
      <c r="EW28" s="221"/>
      <c r="EX28" s="222"/>
      <c r="EY28" s="132"/>
      <c r="EZ28" s="132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4"/>
      <c r="FO28" s="134"/>
      <c r="FP28" s="134"/>
      <c r="FQ28" s="134"/>
      <c r="FR28" s="134"/>
      <c r="FS28" s="134"/>
      <c r="FT28" s="134"/>
      <c r="FU28" s="134"/>
      <c r="FV28" s="134"/>
      <c r="FW28" s="134"/>
      <c r="FX28" s="134"/>
      <c r="FY28" s="134"/>
      <c r="FZ28" s="134"/>
      <c r="GA28" s="134"/>
      <c r="GB28" s="134"/>
      <c r="GC28" s="134"/>
      <c r="GD28" s="134"/>
      <c r="GE28" s="134"/>
      <c r="GF28" s="134"/>
      <c r="GG28" s="134"/>
      <c r="GH28" s="134"/>
      <c r="GI28" s="134"/>
      <c r="GJ28" s="134"/>
      <c r="GK28" s="134"/>
      <c r="GL28" s="134"/>
      <c r="GM28" s="134"/>
      <c r="GN28" s="134"/>
      <c r="GO28" s="134"/>
      <c r="GP28" s="134"/>
      <c r="GQ28" s="134"/>
      <c r="GR28" s="134"/>
      <c r="GS28" s="134"/>
      <c r="GT28" s="134"/>
      <c r="GU28" s="134"/>
      <c r="GV28" s="134"/>
      <c r="GW28" s="134"/>
      <c r="GX28" s="134"/>
      <c r="GY28" s="134"/>
      <c r="GZ28" s="134"/>
      <c r="HA28" s="134"/>
      <c r="HB28" s="134"/>
      <c r="HC28" s="134"/>
      <c r="HD28" s="134"/>
      <c r="HE28" s="134"/>
      <c r="HF28" s="134"/>
      <c r="HG28" s="134"/>
      <c r="HH28" s="134"/>
      <c r="HI28" s="134"/>
      <c r="HJ28" s="134"/>
      <c r="HK28" s="134"/>
      <c r="HL28" s="134"/>
      <c r="HM28" s="134"/>
      <c r="HN28" s="134"/>
      <c r="HO28" s="134"/>
      <c r="HP28" s="134"/>
      <c r="HQ28" s="134"/>
      <c r="HR28" s="134"/>
      <c r="HS28" s="134"/>
      <c r="HT28" s="134"/>
      <c r="HU28" s="134"/>
      <c r="HV28" s="134"/>
      <c r="HW28" s="134"/>
      <c r="HX28" s="134"/>
      <c r="HY28" s="134"/>
      <c r="HZ28" s="134"/>
      <c r="IA28" s="134"/>
      <c r="IB28" s="134"/>
      <c r="IC28" s="134"/>
      <c r="ID28" s="134"/>
      <c r="IE28" s="134"/>
      <c r="IF28" s="134"/>
      <c r="IG28" s="134"/>
      <c r="IH28" s="134"/>
      <c r="II28" s="134"/>
      <c r="IJ28" s="134"/>
      <c r="IK28" s="134"/>
      <c r="IL28" s="134"/>
      <c r="IM28" s="134"/>
      <c r="IN28" s="134"/>
      <c r="IO28" s="134"/>
      <c r="IP28" s="134"/>
      <c r="IQ28" s="134"/>
      <c r="IR28" s="134"/>
      <c r="IS28" s="134"/>
      <c r="IT28" s="134"/>
      <c r="IU28" s="134"/>
      <c r="IV28" s="134"/>
      <c r="IW28" s="134"/>
      <c r="IX28" s="134"/>
      <c r="IY28" s="134"/>
      <c r="IZ28" s="134"/>
      <c r="JA28" s="134"/>
      <c r="JB28" s="134"/>
      <c r="JC28" s="134"/>
      <c r="JD28" s="134"/>
      <c r="JE28" s="134"/>
      <c r="JF28" s="134"/>
      <c r="JG28" s="134"/>
      <c r="JH28" s="134"/>
      <c r="JI28" s="134"/>
      <c r="JJ28" s="134"/>
      <c r="JK28" s="134"/>
      <c r="JL28" s="134"/>
      <c r="JM28" s="134"/>
      <c r="JN28" s="134"/>
      <c r="JO28" s="134"/>
      <c r="JP28" s="134"/>
      <c r="JQ28" s="134"/>
      <c r="JR28" s="134"/>
      <c r="JS28" s="134"/>
      <c r="JT28" s="134"/>
      <c r="JU28" s="134"/>
      <c r="JV28" s="134"/>
    </row>
    <row r="29" spans="1:282" s="137" customFormat="1" ht="18.75" customHeight="1" thickBot="1" x14ac:dyDescent="0.25">
      <c r="A29" s="134"/>
      <c r="B29" s="135"/>
      <c r="C29" s="133"/>
      <c r="D29" s="133"/>
      <c r="E29" s="136"/>
      <c r="F29" s="133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4" t="s">
        <v>75</v>
      </c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4"/>
      <c r="AK29" s="244"/>
      <c r="AL29" s="244"/>
      <c r="AM29" s="244"/>
      <c r="AN29" s="244"/>
      <c r="AO29" s="244"/>
      <c r="AP29" s="244"/>
      <c r="AQ29" s="244"/>
      <c r="AR29" s="244"/>
      <c r="AS29" s="244"/>
      <c r="AT29" s="244"/>
      <c r="AU29" s="244"/>
      <c r="AV29" s="244"/>
      <c r="AW29" s="244"/>
      <c r="AX29" s="244"/>
      <c r="AY29" s="244"/>
      <c r="AZ29" s="244"/>
      <c r="BA29" s="244"/>
      <c r="BB29" s="244"/>
      <c r="BC29" s="244"/>
      <c r="BD29" s="244"/>
      <c r="BE29" s="216">
        <f>SUMIF('Navržená opatření,výdaje a cíle'!$H$22:$H$510,"2027XI.",'Navržená opatření,výdaje a cíle'!$L$22:$L$510)</f>
        <v>0</v>
      </c>
      <c r="BF29" s="216" t="s">
        <v>122</v>
      </c>
      <c r="BG29" s="216"/>
      <c r="BH29" s="216"/>
      <c r="BI29" s="216"/>
      <c r="BJ29" s="216"/>
      <c r="BK29" s="216"/>
      <c r="BL29" s="216" t="s">
        <v>122</v>
      </c>
      <c r="BM29" s="216" t="s">
        <v>122</v>
      </c>
      <c r="BN29" s="216" t="s">
        <v>122</v>
      </c>
      <c r="BO29" s="216" t="s">
        <v>122</v>
      </c>
      <c r="BP29" s="216" t="s">
        <v>122</v>
      </c>
      <c r="BQ29" s="216">
        <f>SUMIF('Navržená opatření,výdaje a cíle'!$H$22:$H$510,"2028XI.",'Navržená opatření,výdaje a cíle'!$L$22:$L$510)</f>
        <v>0</v>
      </c>
      <c r="BR29" s="216" t="s">
        <v>122</v>
      </c>
      <c r="BS29" s="216"/>
      <c r="BT29" s="216"/>
      <c r="BU29" s="216"/>
      <c r="BV29" s="216"/>
      <c r="BW29" s="216"/>
      <c r="BX29" s="216" t="s">
        <v>122</v>
      </c>
      <c r="BY29" s="216" t="s">
        <v>122</v>
      </c>
      <c r="BZ29" s="216" t="s">
        <v>122</v>
      </c>
      <c r="CA29" s="216" t="s">
        <v>122</v>
      </c>
      <c r="CB29" s="216" t="s">
        <v>122</v>
      </c>
      <c r="CC29" s="216">
        <f>SUMIF('Navržená opatření,výdaje a cíle'!$H$22:$H$510,"2029XI.",'Navržená opatření,výdaje a cíle'!$L$22:$L$510)</f>
        <v>0</v>
      </c>
      <c r="CD29" s="216" t="s">
        <v>122</v>
      </c>
      <c r="CE29" s="216"/>
      <c r="CF29" s="216"/>
      <c r="CG29" s="216"/>
      <c r="CH29" s="216"/>
      <c r="CI29" s="216"/>
      <c r="CJ29" s="216" t="s">
        <v>122</v>
      </c>
      <c r="CK29" s="216" t="s">
        <v>122</v>
      </c>
      <c r="CL29" s="216" t="s">
        <v>122</v>
      </c>
      <c r="CM29" s="216" t="s">
        <v>122</v>
      </c>
      <c r="CN29" s="216" t="s">
        <v>122</v>
      </c>
      <c r="CO29" s="216">
        <f>SUMIF('Navržená opatření,výdaje a cíle'!$H$22:$H$510,"2030XI.",'Navržená opatření,výdaje a cíle'!$L$22:$L$510)</f>
        <v>0</v>
      </c>
      <c r="CP29" s="216" t="s">
        <v>122</v>
      </c>
      <c r="CQ29" s="216"/>
      <c r="CR29" s="216"/>
      <c r="CS29" s="216"/>
      <c r="CT29" s="216"/>
      <c r="CU29" s="216"/>
      <c r="CV29" s="216" t="s">
        <v>122</v>
      </c>
      <c r="CW29" s="216" t="s">
        <v>122</v>
      </c>
      <c r="CX29" s="216" t="s">
        <v>122</v>
      </c>
      <c r="CY29" s="216" t="s">
        <v>122</v>
      </c>
      <c r="CZ29" s="216" t="s">
        <v>122</v>
      </c>
      <c r="DA29" s="216">
        <f>SUMIF('Navržená opatření,výdaje a cíle'!$H$22:$H$510,"2031XI.",'Navržená opatření,výdaje a cíle'!$L$22:$L$510)</f>
        <v>0</v>
      </c>
      <c r="DB29" s="216" t="s">
        <v>122</v>
      </c>
      <c r="DC29" s="216"/>
      <c r="DD29" s="216"/>
      <c r="DE29" s="216"/>
      <c r="DF29" s="216"/>
      <c r="DG29" s="216"/>
      <c r="DH29" s="216" t="s">
        <v>122</v>
      </c>
      <c r="DI29" s="216" t="s">
        <v>122</v>
      </c>
      <c r="DJ29" s="216" t="s">
        <v>122</v>
      </c>
      <c r="DK29" s="216" t="s">
        <v>122</v>
      </c>
      <c r="DL29" s="216" t="s">
        <v>122</v>
      </c>
      <c r="DM29" s="216">
        <f>SUMIF('Navržená opatření,výdaje a cíle'!$H$22:$H$510,"2032XI.",'Navržená opatření,výdaje a cíle'!$L$22:$L$510)</f>
        <v>0</v>
      </c>
      <c r="DN29" s="216" t="s">
        <v>122</v>
      </c>
      <c r="DO29" s="216"/>
      <c r="DP29" s="216"/>
      <c r="DQ29" s="216"/>
      <c r="DR29" s="216"/>
      <c r="DS29" s="216"/>
      <c r="DT29" s="216" t="s">
        <v>122</v>
      </c>
      <c r="DU29" s="216" t="s">
        <v>122</v>
      </c>
      <c r="DV29" s="216" t="s">
        <v>122</v>
      </c>
      <c r="DW29" s="216" t="s">
        <v>122</v>
      </c>
      <c r="DX29" s="219" t="s">
        <v>122</v>
      </c>
      <c r="DY29" s="216">
        <f>SUMIF('Navržená opatření,výdaje a cíle'!$H$22:$H$510,"2033XI.",'Navržená opatření,výdaje a cíle'!$L$22:$L$510)</f>
        <v>0</v>
      </c>
      <c r="DZ29" s="216" t="s">
        <v>122</v>
      </c>
      <c r="EA29" s="216"/>
      <c r="EB29" s="216"/>
      <c r="EC29" s="216"/>
      <c r="ED29" s="216"/>
      <c r="EE29" s="216"/>
      <c r="EF29" s="216" t="s">
        <v>122</v>
      </c>
      <c r="EG29" s="216" t="s">
        <v>122</v>
      </c>
      <c r="EH29" s="216" t="s">
        <v>122</v>
      </c>
      <c r="EI29" s="216" t="s">
        <v>122</v>
      </c>
      <c r="EJ29" s="219" t="s">
        <v>122</v>
      </c>
      <c r="EK29" s="220">
        <f t="shared" si="0"/>
        <v>0</v>
      </c>
      <c r="EL29" s="221"/>
      <c r="EM29" s="221"/>
      <c r="EN29" s="221"/>
      <c r="EO29" s="221"/>
      <c r="EP29" s="221"/>
      <c r="EQ29" s="221"/>
      <c r="ER29" s="221"/>
      <c r="ES29" s="221"/>
      <c r="ET29" s="221"/>
      <c r="EU29" s="221"/>
      <c r="EV29" s="221"/>
      <c r="EW29" s="221"/>
      <c r="EX29" s="222"/>
      <c r="EY29" s="132"/>
      <c r="EZ29" s="132"/>
      <c r="FA29" s="134"/>
      <c r="FB29" s="134"/>
      <c r="FC29" s="134"/>
      <c r="FD29" s="134"/>
      <c r="FE29" s="134"/>
      <c r="FF29" s="134"/>
      <c r="FG29" s="134"/>
      <c r="FH29" s="134"/>
      <c r="FI29" s="134"/>
      <c r="FJ29" s="134"/>
      <c r="FK29" s="134"/>
      <c r="FL29" s="134"/>
      <c r="FM29" s="134"/>
      <c r="FN29" s="134"/>
      <c r="FO29" s="134"/>
      <c r="FP29" s="134"/>
      <c r="FQ29" s="134"/>
      <c r="FR29" s="134"/>
      <c r="FS29" s="134"/>
      <c r="FT29" s="134"/>
      <c r="FU29" s="134"/>
      <c r="FV29" s="134"/>
      <c r="FW29" s="134"/>
      <c r="FX29" s="134"/>
      <c r="FY29" s="134"/>
      <c r="FZ29" s="134"/>
      <c r="GA29" s="134"/>
      <c r="GB29" s="134"/>
      <c r="GC29" s="134"/>
      <c r="GD29" s="134"/>
      <c r="GE29" s="134"/>
      <c r="GF29" s="134"/>
      <c r="GG29" s="134"/>
      <c r="GH29" s="134"/>
      <c r="GI29" s="134"/>
      <c r="GJ29" s="134"/>
      <c r="GK29" s="134"/>
      <c r="GL29" s="134"/>
      <c r="GM29" s="134"/>
      <c r="GN29" s="134"/>
      <c r="GO29" s="134"/>
      <c r="GP29" s="134"/>
      <c r="GQ29" s="134"/>
      <c r="GR29" s="134"/>
      <c r="GS29" s="134"/>
      <c r="GT29" s="134"/>
      <c r="GU29" s="134"/>
      <c r="GV29" s="134"/>
      <c r="GW29" s="134"/>
      <c r="GX29" s="134"/>
      <c r="GY29" s="134"/>
      <c r="GZ29" s="134"/>
      <c r="HA29" s="134"/>
      <c r="HB29" s="134"/>
      <c r="HC29" s="134"/>
      <c r="HD29" s="134"/>
      <c r="HE29" s="134"/>
      <c r="HF29" s="134"/>
      <c r="HG29" s="134"/>
      <c r="HH29" s="134"/>
      <c r="HI29" s="134"/>
      <c r="HJ29" s="134"/>
      <c r="HK29" s="134"/>
      <c r="HL29" s="134"/>
      <c r="HM29" s="134"/>
      <c r="HN29" s="134"/>
      <c r="HO29" s="134"/>
      <c r="HP29" s="134"/>
      <c r="HQ29" s="134"/>
      <c r="HR29" s="134"/>
      <c r="HS29" s="134"/>
      <c r="HT29" s="134"/>
      <c r="HU29" s="134"/>
      <c r="HV29" s="134"/>
      <c r="HW29" s="134"/>
      <c r="HX29" s="134"/>
      <c r="HY29" s="134"/>
      <c r="HZ29" s="134"/>
      <c r="IA29" s="134"/>
      <c r="IB29" s="134"/>
      <c r="IC29" s="134"/>
      <c r="ID29" s="134"/>
      <c r="IE29" s="134"/>
      <c r="IF29" s="134"/>
      <c r="IG29" s="134"/>
      <c r="IH29" s="134"/>
      <c r="II29" s="134"/>
      <c r="IJ29" s="134"/>
      <c r="IK29" s="134"/>
      <c r="IL29" s="134"/>
      <c r="IM29" s="134"/>
      <c r="IN29" s="134"/>
      <c r="IO29" s="134"/>
      <c r="IP29" s="134"/>
      <c r="IQ29" s="134"/>
      <c r="IR29" s="134"/>
      <c r="IS29" s="134"/>
      <c r="IT29" s="134"/>
      <c r="IU29" s="134"/>
      <c r="IV29" s="134"/>
      <c r="IW29" s="134"/>
      <c r="IX29" s="134"/>
      <c r="IY29" s="134"/>
      <c r="IZ29" s="134"/>
      <c r="JA29" s="134"/>
      <c r="JB29" s="134"/>
      <c r="JC29" s="134"/>
      <c r="JD29" s="134"/>
      <c r="JE29" s="134"/>
      <c r="JF29" s="134"/>
      <c r="JG29" s="134"/>
      <c r="JH29" s="134"/>
      <c r="JI29" s="134"/>
      <c r="JJ29" s="134"/>
      <c r="JK29" s="134"/>
      <c r="JL29" s="134"/>
      <c r="JM29" s="134"/>
      <c r="JN29" s="134"/>
      <c r="JO29" s="134"/>
      <c r="JP29" s="134"/>
      <c r="JQ29" s="134"/>
      <c r="JR29" s="134"/>
      <c r="JS29" s="134"/>
      <c r="JT29" s="134"/>
      <c r="JU29" s="134"/>
      <c r="JV29" s="134"/>
    </row>
    <row r="30" spans="1:282" s="137" customFormat="1" ht="18.75" customHeight="1" thickBot="1" x14ac:dyDescent="0.25">
      <c r="A30" s="134"/>
      <c r="B30" s="135"/>
      <c r="C30" s="133"/>
      <c r="D30" s="133"/>
      <c r="E30" s="136"/>
      <c r="F30" s="133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4" t="s">
        <v>76</v>
      </c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4"/>
      <c r="AL30" s="244"/>
      <c r="AM30" s="244"/>
      <c r="AN30" s="244"/>
      <c r="AO30" s="244"/>
      <c r="AP30" s="244"/>
      <c r="AQ30" s="244"/>
      <c r="AR30" s="244"/>
      <c r="AS30" s="244"/>
      <c r="AT30" s="244"/>
      <c r="AU30" s="244"/>
      <c r="AV30" s="244"/>
      <c r="AW30" s="244"/>
      <c r="AX30" s="244"/>
      <c r="AY30" s="244"/>
      <c r="AZ30" s="244"/>
      <c r="BA30" s="244"/>
      <c r="BB30" s="244"/>
      <c r="BC30" s="244"/>
      <c r="BD30" s="244"/>
      <c r="BE30" s="216">
        <f>SUMIF('Navržená opatření,výdaje a cíle'!$H$22:$H$510,"2027XII.",'Navržená opatření,výdaje a cíle'!$L$22:$L$510)</f>
        <v>0</v>
      </c>
      <c r="BF30" s="216" t="s">
        <v>122</v>
      </c>
      <c r="BG30" s="216"/>
      <c r="BH30" s="216"/>
      <c r="BI30" s="216"/>
      <c r="BJ30" s="216"/>
      <c r="BK30" s="216"/>
      <c r="BL30" s="216" t="s">
        <v>122</v>
      </c>
      <c r="BM30" s="216" t="s">
        <v>122</v>
      </c>
      <c r="BN30" s="216" t="s">
        <v>122</v>
      </c>
      <c r="BO30" s="216" t="s">
        <v>122</v>
      </c>
      <c r="BP30" s="216" t="s">
        <v>122</v>
      </c>
      <c r="BQ30" s="216">
        <f>SUMIF('Navržená opatření,výdaje a cíle'!$H$22:$H$510,"2028XII.",'Navržená opatření,výdaje a cíle'!$L$22:$L$510)</f>
        <v>0</v>
      </c>
      <c r="BR30" s="216" t="s">
        <v>122</v>
      </c>
      <c r="BS30" s="216"/>
      <c r="BT30" s="216"/>
      <c r="BU30" s="216"/>
      <c r="BV30" s="216"/>
      <c r="BW30" s="216"/>
      <c r="BX30" s="216" t="s">
        <v>122</v>
      </c>
      <c r="BY30" s="216" t="s">
        <v>122</v>
      </c>
      <c r="BZ30" s="216" t="s">
        <v>122</v>
      </c>
      <c r="CA30" s="216" t="s">
        <v>122</v>
      </c>
      <c r="CB30" s="216" t="s">
        <v>122</v>
      </c>
      <c r="CC30" s="216">
        <f>SUMIF('Navržená opatření,výdaje a cíle'!$H$22:$H$510,"2029XII.",'Navržená opatření,výdaje a cíle'!$L$22:$L$510)</f>
        <v>0</v>
      </c>
      <c r="CD30" s="216" t="s">
        <v>122</v>
      </c>
      <c r="CE30" s="216"/>
      <c r="CF30" s="216"/>
      <c r="CG30" s="216"/>
      <c r="CH30" s="216"/>
      <c r="CI30" s="216"/>
      <c r="CJ30" s="216" t="s">
        <v>122</v>
      </c>
      <c r="CK30" s="216" t="s">
        <v>122</v>
      </c>
      <c r="CL30" s="216" t="s">
        <v>122</v>
      </c>
      <c r="CM30" s="216" t="s">
        <v>122</v>
      </c>
      <c r="CN30" s="216" t="s">
        <v>122</v>
      </c>
      <c r="CO30" s="216">
        <f>SUMIF('Navržená opatření,výdaje a cíle'!$H$22:$H$510,"2030XII.",'Navržená opatření,výdaje a cíle'!$L$22:$L$510)</f>
        <v>0</v>
      </c>
      <c r="CP30" s="216" t="s">
        <v>122</v>
      </c>
      <c r="CQ30" s="216"/>
      <c r="CR30" s="216"/>
      <c r="CS30" s="216"/>
      <c r="CT30" s="216"/>
      <c r="CU30" s="216"/>
      <c r="CV30" s="216" t="s">
        <v>122</v>
      </c>
      <c r="CW30" s="216" t="s">
        <v>122</v>
      </c>
      <c r="CX30" s="216" t="s">
        <v>122</v>
      </c>
      <c r="CY30" s="216" t="s">
        <v>122</v>
      </c>
      <c r="CZ30" s="216" t="s">
        <v>122</v>
      </c>
      <c r="DA30" s="216">
        <f>SUMIF('Navržená opatření,výdaje a cíle'!$H$22:$H$510,"2031XII.",'Navržená opatření,výdaje a cíle'!$L$22:$L$510)</f>
        <v>0</v>
      </c>
      <c r="DB30" s="216" t="s">
        <v>122</v>
      </c>
      <c r="DC30" s="216"/>
      <c r="DD30" s="216"/>
      <c r="DE30" s="216"/>
      <c r="DF30" s="216"/>
      <c r="DG30" s="216"/>
      <c r="DH30" s="216" t="s">
        <v>122</v>
      </c>
      <c r="DI30" s="216" t="s">
        <v>122</v>
      </c>
      <c r="DJ30" s="216" t="s">
        <v>122</v>
      </c>
      <c r="DK30" s="216" t="s">
        <v>122</v>
      </c>
      <c r="DL30" s="216" t="s">
        <v>122</v>
      </c>
      <c r="DM30" s="216">
        <f>SUMIF('Navržená opatření,výdaje a cíle'!$H$22:$H$510,"2032XII.",'Navržená opatření,výdaje a cíle'!$L$22:$L$510)</f>
        <v>0</v>
      </c>
      <c r="DN30" s="216" t="s">
        <v>122</v>
      </c>
      <c r="DO30" s="216"/>
      <c r="DP30" s="216"/>
      <c r="DQ30" s="216"/>
      <c r="DR30" s="216"/>
      <c r="DS30" s="216"/>
      <c r="DT30" s="216" t="s">
        <v>122</v>
      </c>
      <c r="DU30" s="216" t="s">
        <v>122</v>
      </c>
      <c r="DV30" s="216" t="s">
        <v>122</v>
      </c>
      <c r="DW30" s="216" t="s">
        <v>122</v>
      </c>
      <c r="DX30" s="219" t="s">
        <v>122</v>
      </c>
      <c r="DY30" s="216">
        <f>SUMIF('Navržená opatření,výdaje a cíle'!$H$22:$H$510,"2033XII.",'Navržená opatření,výdaje a cíle'!$L$22:$L$510)</f>
        <v>0</v>
      </c>
      <c r="DZ30" s="216" t="s">
        <v>122</v>
      </c>
      <c r="EA30" s="216"/>
      <c r="EB30" s="216"/>
      <c r="EC30" s="216"/>
      <c r="ED30" s="216"/>
      <c r="EE30" s="216"/>
      <c r="EF30" s="216" t="s">
        <v>122</v>
      </c>
      <c r="EG30" s="216" t="s">
        <v>122</v>
      </c>
      <c r="EH30" s="216" t="s">
        <v>122</v>
      </c>
      <c r="EI30" s="216" t="s">
        <v>122</v>
      </c>
      <c r="EJ30" s="219" t="s">
        <v>122</v>
      </c>
      <c r="EK30" s="220">
        <f t="shared" si="0"/>
        <v>0</v>
      </c>
      <c r="EL30" s="221"/>
      <c r="EM30" s="221"/>
      <c r="EN30" s="221"/>
      <c r="EO30" s="221"/>
      <c r="EP30" s="221"/>
      <c r="EQ30" s="221"/>
      <c r="ER30" s="221"/>
      <c r="ES30" s="221"/>
      <c r="ET30" s="221"/>
      <c r="EU30" s="221"/>
      <c r="EV30" s="221"/>
      <c r="EW30" s="221"/>
      <c r="EX30" s="222"/>
      <c r="EY30" s="132"/>
      <c r="EZ30" s="132"/>
      <c r="FA30" s="134"/>
      <c r="FB30" s="134"/>
      <c r="FC30" s="134"/>
      <c r="FD30" s="134"/>
      <c r="FE30" s="134"/>
      <c r="FF30" s="134"/>
      <c r="FG30" s="134"/>
      <c r="FH30" s="134"/>
      <c r="FI30" s="134"/>
      <c r="FJ30" s="134"/>
      <c r="FK30" s="134"/>
      <c r="FL30" s="134"/>
      <c r="FM30" s="134"/>
      <c r="FN30" s="134"/>
      <c r="FO30" s="134"/>
      <c r="FP30" s="134"/>
      <c r="FQ30" s="134"/>
      <c r="FR30" s="134"/>
      <c r="FS30" s="134"/>
      <c r="FT30" s="134"/>
      <c r="FU30" s="134"/>
      <c r="FV30" s="134"/>
      <c r="FW30" s="134"/>
      <c r="FX30" s="134"/>
      <c r="FY30" s="134"/>
      <c r="FZ30" s="134"/>
      <c r="GA30" s="134"/>
      <c r="GB30" s="134"/>
      <c r="GC30" s="134"/>
      <c r="GD30" s="134"/>
      <c r="GE30" s="134"/>
      <c r="GF30" s="134"/>
      <c r="GG30" s="134"/>
      <c r="GH30" s="134"/>
      <c r="GI30" s="134"/>
      <c r="GJ30" s="134"/>
      <c r="GK30" s="134"/>
      <c r="GL30" s="134"/>
      <c r="GM30" s="134"/>
      <c r="GN30" s="134"/>
      <c r="GO30" s="134"/>
      <c r="GP30" s="134"/>
      <c r="GQ30" s="134"/>
      <c r="GR30" s="134"/>
      <c r="GS30" s="134"/>
      <c r="GT30" s="134"/>
      <c r="GU30" s="134"/>
      <c r="GV30" s="134"/>
      <c r="GW30" s="134"/>
      <c r="GX30" s="134"/>
      <c r="GY30" s="134"/>
      <c r="GZ30" s="134"/>
      <c r="HA30" s="134"/>
      <c r="HB30" s="134"/>
      <c r="HC30" s="134"/>
      <c r="HD30" s="134"/>
      <c r="HE30" s="134"/>
      <c r="HF30" s="134"/>
      <c r="HG30" s="134"/>
      <c r="HH30" s="134"/>
      <c r="HI30" s="134"/>
      <c r="HJ30" s="134"/>
      <c r="HK30" s="134"/>
      <c r="HL30" s="134"/>
      <c r="HM30" s="134"/>
      <c r="HN30" s="134"/>
      <c r="HO30" s="134"/>
      <c r="HP30" s="134"/>
      <c r="HQ30" s="134"/>
      <c r="HR30" s="134"/>
      <c r="HS30" s="134"/>
      <c r="HT30" s="134"/>
      <c r="HU30" s="134"/>
      <c r="HV30" s="134"/>
      <c r="HW30" s="134"/>
      <c r="HX30" s="134"/>
      <c r="HY30" s="134"/>
      <c r="HZ30" s="134"/>
      <c r="IA30" s="134"/>
      <c r="IB30" s="134"/>
      <c r="IC30" s="134"/>
      <c r="ID30" s="134"/>
      <c r="IE30" s="134"/>
      <c r="IF30" s="134"/>
      <c r="IG30" s="134"/>
      <c r="IH30" s="134"/>
      <c r="II30" s="134"/>
      <c r="IJ30" s="134"/>
      <c r="IK30" s="134"/>
      <c r="IL30" s="134"/>
      <c r="IM30" s="134"/>
      <c r="IN30" s="134"/>
      <c r="IO30" s="134"/>
      <c r="IP30" s="134"/>
      <c r="IQ30" s="134"/>
      <c r="IR30" s="134"/>
      <c r="IS30" s="134"/>
      <c r="IT30" s="134"/>
      <c r="IU30" s="134"/>
      <c r="IV30" s="134"/>
      <c r="IW30" s="134"/>
      <c r="IX30" s="134"/>
      <c r="IY30" s="134"/>
      <c r="IZ30" s="134"/>
      <c r="JA30" s="134"/>
      <c r="JB30" s="134"/>
      <c r="JC30" s="134"/>
      <c r="JD30" s="134"/>
      <c r="JE30" s="134"/>
      <c r="JF30" s="134"/>
      <c r="JG30" s="134"/>
      <c r="JH30" s="134"/>
      <c r="JI30" s="134"/>
      <c r="JJ30" s="134"/>
      <c r="JK30" s="134"/>
      <c r="JL30" s="134"/>
      <c r="JM30" s="134"/>
      <c r="JN30" s="134"/>
      <c r="JO30" s="134"/>
      <c r="JP30" s="134"/>
      <c r="JQ30" s="134"/>
      <c r="JR30" s="134"/>
      <c r="JS30" s="134"/>
      <c r="JT30" s="134"/>
      <c r="JU30" s="134"/>
      <c r="JV30" s="134"/>
    </row>
    <row r="31" spans="1:282" s="137" customFormat="1" ht="20.25" customHeight="1" thickBot="1" x14ac:dyDescent="0.25">
      <c r="A31" s="134"/>
      <c r="B31" s="135"/>
      <c r="C31" s="133"/>
      <c r="D31" s="133"/>
      <c r="E31" s="136"/>
      <c r="F31" s="133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4" t="s">
        <v>77</v>
      </c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4"/>
      <c r="AL31" s="244"/>
      <c r="AM31" s="244"/>
      <c r="AN31" s="244"/>
      <c r="AO31" s="244"/>
      <c r="AP31" s="244"/>
      <c r="AQ31" s="244"/>
      <c r="AR31" s="244"/>
      <c r="AS31" s="244"/>
      <c r="AT31" s="244"/>
      <c r="AU31" s="244"/>
      <c r="AV31" s="244"/>
      <c r="AW31" s="244"/>
      <c r="AX31" s="244"/>
      <c r="AY31" s="244"/>
      <c r="AZ31" s="244"/>
      <c r="BA31" s="244"/>
      <c r="BB31" s="244"/>
      <c r="BC31" s="244"/>
      <c r="BD31" s="244"/>
      <c r="BE31" s="216">
        <f>SUMIF('Navržená opatření,výdaje a cíle'!$H$22:$H$510,"2027XIII.",'Navržená opatření,výdaje a cíle'!$L$22:$L$510)</f>
        <v>0</v>
      </c>
      <c r="BF31" s="216" t="s">
        <v>122</v>
      </c>
      <c r="BG31" s="216"/>
      <c r="BH31" s="216"/>
      <c r="BI31" s="216"/>
      <c r="BJ31" s="216"/>
      <c r="BK31" s="216"/>
      <c r="BL31" s="216" t="s">
        <v>122</v>
      </c>
      <c r="BM31" s="216" t="s">
        <v>122</v>
      </c>
      <c r="BN31" s="216" t="s">
        <v>122</v>
      </c>
      <c r="BO31" s="216" t="s">
        <v>122</v>
      </c>
      <c r="BP31" s="216" t="s">
        <v>122</v>
      </c>
      <c r="BQ31" s="216">
        <f>SUMIF('Navržená opatření,výdaje a cíle'!$H$22:$H$510,"2028XIII.",'Navržená opatření,výdaje a cíle'!$L$22:$L$510)</f>
        <v>0</v>
      </c>
      <c r="BR31" s="216" t="s">
        <v>122</v>
      </c>
      <c r="BS31" s="216"/>
      <c r="BT31" s="216"/>
      <c r="BU31" s="216"/>
      <c r="BV31" s="216"/>
      <c r="BW31" s="216"/>
      <c r="BX31" s="216" t="s">
        <v>122</v>
      </c>
      <c r="BY31" s="216" t="s">
        <v>122</v>
      </c>
      <c r="BZ31" s="216" t="s">
        <v>122</v>
      </c>
      <c r="CA31" s="216" t="s">
        <v>122</v>
      </c>
      <c r="CB31" s="216" t="s">
        <v>122</v>
      </c>
      <c r="CC31" s="216">
        <f>SUMIF('Navržená opatření,výdaje a cíle'!$H$22:$H$510,"2029XIII.",'Navržená opatření,výdaje a cíle'!$L$22:$L$510)</f>
        <v>0</v>
      </c>
      <c r="CD31" s="216" t="s">
        <v>122</v>
      </c>
      <c r="CE31" s="216"/>
      <c r="CF31" s="216"/>
      <c r="CG31" s="216"/>
      <c r="CH31" s="216"/>
      <c r="CI31" s="216"/>
      <c r="CJ31" s="216" t="s">
        <v>122</v>
      </c>
      <c r="CK31" s="216" t="s">
        <v>122</v>
      </c>
      <c r="CL31" s="216" t="s">
        <v>122</v>
      </c>
      <c r="CM31" s="216" t="s">
        <v>122</v>
      </c>
      <c r="CN31" s="216" t="s">
        <v>122</v>
      </c>
      <c r="CO31" s="216">
        <f>SUMIF('Navržená opatření,výdaje a cíle'!$H$22:$H$510,"2030XIII.",'Navržená opatření,výdaje a cíle'!$L$22:$L$510)</f>
        <v>0</v>
      </c>
      <c r="CP31" s="216" t="s">
        <v>122</v>
      </c>
      <c r="CQ31" s="216"/>
      <c r="CR31" s="216"/>
      <c r="CS31" s="216"/>
      <c r="CT31" s="216"/>
      <c r="CU31" s="216"/>
      <c r="CV31" s="216" t="s">
        <v>122</v>
      </c>
      <c r="CW31" s="216" t="s">
        <v>122</v>
      </c>
      <c r="CX31" s="216" t="s">
        <v>122</v>
      </c>
      <c r="CY31" s="216" t="s">
        <v>122</v>
      </c>
      <c r="CZ31" s="216" t="s">
        <v>122</v>
      </c>
      <c r="DA31" s="216">
        <f>SUMIF('Navržená opatření,výdaje a cíle'!$H$22:$H$510,"2031XIII.",'Navržená opatření,výdaje a cíle'!$L$22:$L$510)</f>
        <v>0</v>
      </c>
      <c r="DB31" s="216" t="s">
        <v>122</v>
      </c>
      <c r="DC31" s="216"/>
      <c r="DD31" s="216"/>
      <c r="DE31" s="216"/>
      <c r="DF31" s="216"/>
      <c r="DG31" s="216"/>
      <c r="DH31" s="216" t="s">
        <v>122</v>
      </c>
      <c r="DI31" s="216" t="s">
        <v>122</v>
      </c>
      <c r="DJ31" s="216" t="s">
        <v>122</v>
      </c>
      <c r="DK31" s="216" t="s">
        <v>122</v>
      </c>
      <c r="DL31" s="216" t="s">
        <v>122</v>
      </c>
      <c r="DM31" s="216">
        <f>SUMIF('Navržená opatření,výdaje a cíle'!$H$22:$H$510,"2032XIII.",'Navržená opatření,výdaje a cíle'!$L$22:$L$510)</f>
        <v>0</v>
      </c>
      <c r="DN31" s="216" t="s">
        <v>122</v>
      </c>
      <c r="DO31" s="216"/>
      <c r="DP31" s="216"/>
      <c r="DQ31" s="216"/>
      <c r="DR31" s="216"/>
      <c r="DS31" s="216"/>
      <c r="DT31" s="216" t="s">
        <v>122</v>
      </c>
      <c r="DU31" s="216" t="s">
        <v>122</v>
      </c>
      <c r="DV31" s="216" t="s">
        <v>122</v>
      </c>
      <c r="DW31" s="216" t="s">
        <v>122</v>
      </c>
      <c r="DX31" s="219" t="s">
        <v>122</v>
      </c>
      <c r="DY31" s="216">
        <f>SUMIF('Navržená opatření,výdaje a cíle'!$H$22:$H$510,"2033XIII.",'Navržená opatření,výdaje a cíle'!$L$22:$L$510)</f>
        <v>0</v>
      </c>
      <c r="DZ31" s="216" t="s">
        <v>122</v>
      </c>
      <c r="EA31" s="216"/>
      <c r="EB31" s="216"/>
      <c r="EC31" s="216"/>
      <c r="ED31" s="216"/>
      <c r="EE31" s="216"/>
      <c r="EF31" s="216" t="s">
        <v>122</v>
      </c>
      <c r="EG31" s="216" t="s">
        <v>122</v>
      </c>
      <c r="EH31" s="216" t="s">
        <v>122</v>
      </c>
      <c r="EI31" s="216" t="s">
        <v>122</v>
      </c>
      <c r="EJ31" s="219" t="s">
        <v>122</v>
      </c>
      <c r="EK31" s="220">
        <f t="shared" si="0"/>
        <v>0</v>
      </c>
      <c r="EL31" s="221"/>
      <c r="EM31" s="221"/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2"/>
      <c r="EY31" s="132"/>
      <c r="EZ31" s="132"/>
      <c r="FA31" s="134"/>
      <c r="FB31" s="134"/>
      <c r="FC31" s="134"/>
      <c r="FD31" s="134"/>
      <c r="FE31" s="134"/>
      <c r="FF31" s="134"/>
      <c r="FG31" s="134"/>
      <c r="FH31" s="134"/>
      <c r="FI31" s="134"/>
      <c r="FJ31" s="134"/>
      <c r="FK31" s="134"/>
      <c r="FL31" s="134"/>
      <c r="FM31" s="134"/>
      <c r="FN31" s="134"/>
      <c r="FO31" s="134"/>
      <c r="FP31" s="134"/>
      <c r="FQ31" s="134"/>
      <c r="FR31" s="134"/>
      <c r="FS31" s="134"/>
      <c r="FT31" s="134"/>
      <c r="FU31" s="134"/>
      <c r="FV31" s="134"/>
      <c r="FW31" s="134"/>
      <c r="FX31" s="134"/>
      <c r="FY31" s="134"/>
      <c r="FZ31" s="134"/>
      <c r="GA31" s="134"/>
      <c r="GB31" s="134"/>
      <c r="GC31" s="134"/>
      <c r="GD31" s="134"/>
      <c r="GE31" s="134"/>
      <c r="GF31" s="134"/>
      <c r="GG31" s="134"/>
      <c r="GH31" s="134"/>
      <c r="GI31" s="134"/>
      <c r="GJ31" s="134"/>
      <c r="GK31" s="134"/>
      <c r="GL31" s="134"/>
      <c r="GM31" s="134"/>
      <c r="GN31" s="134"/>
      <c r="GO31" s="134"/>
      <c r="GP31" s="134"/>
      <c r="GQ31" s="134"/>
      <c r="GR31" s="134"/>
      <c r="GS31" s="134"/>
      <c r="GT31" s="134"/>
      <c r="GU31" s="134"/>
      <c r="GV31" s="134"/>
      <c r="GW31" s="134"/>
      <c r="GX31" s="134"/>
      <c r="GY31" s="134"/>
      <c r="GZ31" s="134"/>
      <c r="HA31" s="134"/>
      <c r="HB31" s="134"/>
      <c r="HC31" s="134"/>
      <c r="HD31" s="134"/>
      <c r="HE31" s="134"/>
      <c r="HF31" s="134"/>
      <c r="HG31" s="134"/>
      <c r="HH31" s="134"/>
      <c r="HI31" s="134"/>
      <c r="HJ31" s="134"/>
      <c r="HK31" s="134"/>
      <c r="HL31" s="134"/>
      <c r="HM31" s="134"/>
      <c r="HN31" s="134"/>
      <c r="HO31" s="134"/>
      <c r="HP31" s="134"/>
      <c r="HQ31" s="134"/>
      <c r="HR31" s="134"/>
      <c r="HS31" s="134"/>
      <c r="HT31" s="134"/>
      <c r="HU31" s="134"/>
      <c r="HV31" s="134"/>
      <c r="HW31" s="134"/>
      <c r="HX31" s="134"/>
      <c r="HY31" s="134"/>
      <c r="HZ31" s="134"/>
      <c r="IA31" s="134"/>
      <c r="IB31" s="134"/>
      <c r="IC31" s="134"/>
      <c r="ID31" s="134"/>
      <c r="IE31" s="134"/>
      <c r="IF31" s="134"/>
      <c r="IG31" s="134"/>
      <c r="IH31" s="134"/>
      <c r="II31" s="134"/>
      <c r="IJ31" s="134"/>
      <c r="IK31" s="134"/>
      <c r="IL31" s="134"/>
      <c r="IM31" s="134"/>
      <c r="IN31" s="134"/>
      <c r="IO31" s="134"/>
      <c r="IP31" s="134"/>
      <c r="IQ31" s="134"/>
      <c r="IR31" s="134"/>
      <c r="IS31" s="134"/>
      <c r="IT31" s="134"/>
      <c r="IU31" s="134"/>
      <c r="IV31" s="134"/>
      <c r="IW31" s="134"/>
      <c r="IX31" s="134"/>
      <c r="IY31" s="134"/>
      <c r="IZ31" s="134"/>
      <c r="JA31" s="134"/>
      <c r="JB31" s="134"/>
      <c r="JC31" s="134"/>
      <c r="JD31" s="134"/>
      <c r="JE31" s="134"/>
      <c r="JF31" s="134"/>
      <c r="JG31" s="134"/>
      <c r="JH31" s="134"/>
      <c r="JI31" s="134"/>
      <c r="JJ31" s="134"/>
      <c r="JK31" s="134"/>
      <c r="JL31" s="134"/>
      <c r="JM31" s="134"/>
      <c r="JN31" s="134"/>
      <c r="JO31" s="134"/>
      <c r="JP31" s="134"/>
      <c r="JQ31" s="134"/>
      <c r="JR31" s="134"/>
      <c r="JS31" s="134"/>
      <c r="JT31" s="134"/>
      <c r="JU31" s="134"/>
      <c r="JV31" s="134"/>
    </row>
    <row r="32" spans="1:282" s="137" customFormat="1" ht="18.75" customHeight="1" thickBot="1" x14ac:dyDescent="0.25">
      <c r="A32" s="134"/>
      <c r="B32" s="135"/>
      <c r="C32" s="133"/>
      <c r="D32" s="133"/>
      <c r="E32" s="136"/>
      <c r="F32" s="133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4" t="s">
        <v>78</v>
      </c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4"/>
      <c r="AK32" s="244"/>
      <c r="AL32" s="244"/>
      <c r="AM32" s="244"/>
      <c r="AN32" s="244"/>
      <c r="AO32" s="244"/>
      <c r="AP32" s="244"/>
      <c r="AQ32" s="244"/>
      <c r="AR32" s="244"/>
      <c r="AS32" s="244"/>
      <c r="AT32" s="244"/>
      <c r="AU32" s="244"/>
      <c r="AV32" s="244"/>
      <c r="AW32" s="244"/>
      <c r="AX32" s="244"/>
      <c r="AY32" s="244"/>
      <c r="AZ32" s="244"/>
      <c r="BA32" s="244"/>
      <c r="BB32" s="244"/>
      <c r="BC32" s="244"/>
      <c r="BD32" s="244"/>
      <c r="BE32" s="216">
        <f>SUMIF('Navržená opatření,výdaje a cíle'!$H$22:$H$510,"2027XIV.",'Navržená opatření,výdaje a cíle'!$L$22:$L$510)</f>
        <v>0</v>
      </c>
      <c r="BF32" s="216" t="s">
        <v>122</v>
      </c>
      <c r="BG32" s="216"/>
      <c r="BH32" s="216"/>
      <c r="BI32" s="216"/>
      <c r="BJ32" s="216"/>
      <c r="BK32" s="216"/>
      <c r="BL32" s="216" t="s">
        <v>122</v>
      </c>
      <c r="BM32" s="216" t="s">
        <v>122</v>
      </c>
      <c r="BN32" s="216" t="s">
        <v>122</v>
      </c>
      <c r="BO32" s="216" t="s">
        <v>122</v>
      </c>
      <c r="BP32" s="216" t="s">
        <v>122</v>
      </c>
      <c r="BQ32" s="216">
        <f>SUMIF('Navržená opatření,výdaje a cíle'!$H$22:$H$510,"2028XIV.",'Navržená opatření,výdaje a cíle'!$L$22:$L$510)</f>
        <v>0</v>
      </c>
      <c r="BR32" s="216" t="s">
        <v>122</v>
      </c>
      <c r="BS32" s="216"/>
      <c r="BT32" s="216"/>
      <c r="BU32" s="216"/>
      <c r="BV32" s="216"/>
      <c r="BW32" s="216"/>
      <c r="BX32" s="216" t="s">
        <v>122</v>
      </c>
      <c r="BY32" s="216" t="s">
        <v>122</v>
      </c>
      <c r="BZ32" s="216" t="s">
        <v>122</v>
      </c>
      <c r="CA32" s="216" t="s">
        <v>122</v>
      </c>
      <c r="CB32" s="216" t="s">
        <v>122</v>
      </c>
      <c r="CC32" s="216">
        <f>SUMIF('Navržená opatření,výdaje a cíle'!$H$22:$H$510,"2029XIV.",'Navržená opatření,výdaje a cíle'!$L$22:$L$510)</f>
        <v>0</v>
      </c>
      <c r="CD32" s="216" t="s">
        <v>122</v>
      </c>
      <c r="CE32" s="216"/>
      <c r="CF32" s="216"/>
      <c r="CG32" s="216"/>
      <c r="CH32" s="216"/>
      <c r="CI32" s="216"/>
      <c r="CJ32" s="216" t="s">
        <v>122</v>
      </c>
      <c r="CK32" s="216" t="s">
        <v>122</v>
      </c>
      <c r="CL32" s="216" t="s">
        <v>122</v>
      </c>
      <c r="CM32" s="216" t="s">
        <v>122</v>
      </c>
      <c r="CN32" s="216" t="s">
        <v>122</v>
      </c>
      <c r="CO32" s="216">
        <f>SUMIF('Navržená opatření,výdaje a cíle'!$H$22:$H$510,"2030XIV.",'Navržená opatření,výdaje a cíle'!$L$22:$L$510)</f>
        <v>0</v>
      </c>
      <c r="CP32" s="216" t="s">
        <v>122</v>
      </c>
      <c r="CQ32" s="216"/>
      <c r="CR32" s="216"/>
      <c r="CS32" s="216"/>
      <c r="CT32" s="216"/>
      <c r="CU32" s="216"/>
      <c r="CV32" s="216" t="s">
        <v>122</v>
      </c>
      <c r="CW32" s="216" t="s">
        <v>122</v>
      </c>
      <c r="CX32" s="216" t="s">
        <v>122</v>
      </c>
      <c r="CY32" s="216" t="s">
        <v>122</v>
      </c>
      <c r="CZ32" s="216" t="s">
        <v>122</v>
      </c>
      <c r="DA32" s="216">
        <f>SUMIF('Navržená opatření,výdaje a cíle'!$H$22:$H$510,"2031XIV.",'Navržená opatření,výdaje a cíle'!$L$22:$L$510)</f>
        <v>0</v>
      </c>
      <c r="DB32" s="216" t="s">
        <v>122</v>
      </c>
      <c r="DC32" s="216"/>
      <c r="DD32" s="216"/>
      <c r="DE32" s="216"/>
      <c r="DF32" s="216"/>
      <c r="DG32" s="216"/>
      <c r="DH32" s="216" t="s">
        <v>122</v>
      </c>
      <c r="DI32" s="216" t="s">
        <v>122</v>
      </c>
      <c r="DJ32" s="216" t="s">
        <v>122</v>
      </c>
      <c r="DK32" s="216" t="s">
        <v>122</v>
      </c>
      <c r="DL32" s="216" t="s">
        <v>122</v>
      </c>
      <c r="DM32" s="216">
        <f>SUMIF('Navržená opatření,výdaje a cíle'!$H$22:$H$510,"2032XIV.",'Navržená opatření,výdaje a cíle'!$L$22:$L$510)</f>
        <v>0</v>
      </c>
      <c r="DN32" s="216" t="s">
        <v>122</v>
      </c>
      <c r="DO32" s="216"/>
      <c r="DP32" s="216"/>
      <c r="DQ32" s="216"/>
      <c r="DR32" s="216"/>
      <c r="DS32" s="216"/>
      <c r="DT32" s="216" t="s">
        <v>122</v>
      </c>
      <c r="DU32" s="216" t="s">
        <v>122</v>
      </c>
      <c r="DV32" s="216" t="s">
        <v>122</v>
      </c>
      <c r="DW32" s="216" t="s">
        <v>122</v>
      </c>
      <c r="DX32" s="219" t="s">
        <v>122</v>
      </c>
      <c r="DY32" s="216">
        <f>SUMIF('Navržená opatření,výdaje a cíle'!$H$22:$H$510,"2033XIV.",'Navržená opatření,výdaje a cíle'!$L$22:$L$510)</f>
        <v>0</v>
      </c>
      <c r="DZ32" s="216" t="s">
        <v>122</v>
      </c>
      <c r="EA32" s="216"/>
      <c r="EB32" s="216"/>
      <c r="EC32" s="216"/>
      <c r="ED32" s="216"/>
      <c r="EE32" s="216"/>
      <c r="EF32" s="216" t="s">
        <v>122</v>
      </c>
      <c r="EG32" s="216" t="s">
        <v>122</v>
      </c>
      <c r="EH32" s="216" t="s">
        <v>122</v>
      </c>
      <c r="EI32" s="216" t="s">
        <v>122</v>
      </c>
      <c r="EJ32" s="219" t="s">
        <v>122</v>
      </c>
      <c r="EK32" s="220">
        <f t="shared" si="0"/>
        <v>0</v>
      </c>
      <c r="EL32" s="221"/>
      <c r="EM32" s="221"/>
      <c r="EN32" s="221"/>
      <c r="EO32" s="221"/>
      <c r="EP32" s="221"/>
      <c r="EQ32" s="221"/>
      <c r="ER32" s="221"/>
      <c r="ES32" s="221"/>
      <c r="ET32" s="221"/>
      <c r="EU32" s="221"/>
      <c r="EV32" s="221"/>
      <c r="EW32" s="221"/>
      <c r="EX32" s="222"/>
      <c r="EY32" s="132"/>
      <c r="EZ32" s="132"/>
      <c r="FA32" s="134"/>
      <c r="FB32" s="134"/>
      <c r="FC32" s="134"/>
      <c r="FD32" s="134"/>
      <c r="FE32" s="134"/>
      <c r="FF32" s="134"/>
      <c r="FG32" s="134"/>
      <c r="FH32" s="134"/>
      <c r="FI32" s="134"/>
      <c r="FJ32" s="134"/>
      <c r="FK32" s="134"/>
      <c r="FL32" s="134"/>
      <c r="FM32" s="134"/>
      <c r="FN32" s="134"/>
      <c r="FO32" s="134"/>
      <c r="FP32" s="134"/>
      <c r="FQ32" s="134"/>
      <c r="FR32" s="134"/>
      <c r="FS32" s="134"/>
      <c r="FT32" s="134"/>
      <c r="FU32" s="134"/>
      <c r="FV32" s="134"/>
      <c r="FW32" s="134"/>
      <c r="FX32" s="134"/>
      <c r="FY32" s="134"/>
      <c r="FZ32" s="134"/>
      <c r="GA32" s="134"/>
      <c r="GB32" s="134"/>
      <c r="GC32" s="134"/>
      <c r="GD32" s="134"/>
      <c r="GE32" s="134"/>
      <c r="GF32" s="134"/>
      <c r="GG32" s="134"/>
      <c r="GH32" s="134"/>
      <c r="GI32" s="134"/>
      <c r="GJ32" s="134"/>
      <c r="GK32" s="134"/>
      <c r="GL32" s="134"/>
      <c r="GM32" s="134"/>
      <c r="GN32" s="134"/>
      <c r="GO32" s="134"/>
      <c r="GP32" s="134"/>
      <c r="GQ32" s="134"/>
      <c r="GR32" s="134"/>
      <c r="GS32" s="134"/>
      <c r="GT32" s="134"/>
      <c r="GU32" s="134"/>
      <c r="GV32" s="134"/>
      <c r="GW32" s="134"/>
      <c r="GX32" s="134"/>
      <c r="GY32" s="134"/>
      <c r="GZ32" s="134"/>
      <c r="HA32" s="134"/>
      <c r="HB32" s="134"/>
      <c r="HC32" s="134"/>
      <c r="HD32" s="134"/>
      <c r="HE32" s="134"/>
      <c r="HF32" s="134"/>
      <c r="HG32" s="134"/>
      <c r="HH32" s="134"/>
      <c r="HI32" s="134"/>
      <c r="HJ32" s="134"/>
      <c r="HK32" s="134"/>
      <c r="HL32" s="134"/>
      <c r="HM32" s="134"/>
      <c r="HN32" s="134"/>
      <c r="HO32" s="134"/>
      <c r="HP32" s="134"/>
      <c r="HQ32" s="134"/>
      <c r="HR32" s="134"/>
      <c r="HS32" s="134"/>
      <c r="HT32" s="134"/>
      <c r="HU32" s="134"/>
      <c r="HV32" s="134"/>
      <c r="HW32" s="134"/>
      <c r="HX32" s="134"/>
      <c r="HY32" s="134"/>
      <c r="HZ32" s="134"/>
      <c r="IA32" s="134"/>
      <c r="IB32" s="134"/>
      <c r="IC32" s="134"/>
      <c r="ID32" s="134"/>
      <c r="IE32" s="134"/>
      <c r="IF32" s="134"/>
      <c r="IG32" s="134"/>
      <c r="IH32" s="134"/>
      <c r="II32" s="134"/>
      <c r="IJ32" s="134"/>
      <c r="IK32" s="134"/>
      <c r="IL32" s="134"/>
      <c r="IM32" s="134"/>
      <c r="IN32" s="134"/>
      <c r="IO32" s="134"/>
      <c r="IP32" s="134"/>
      <c r="IQ32" s="134"/>
      <c r="IR32" s="134"/>
      <c r="IS32" s="134"/>
      <c r="IT32" s="134"/>
      <c r="IU32" s="134"/>
      <c r="IV32" s="134"/>
      <c r="IW32" s="134"/>
      <c r="IX32" s="134"/>
      <c r="IY32" s="134"/>
      <c r="IZ32" s="134"/>
      <c r="JA32" s="134"/>
      <c r="JB32" s="134"/>
      <c r="JC32" s="134"/>
      <c r="JD32" s="134"/>
      <c r="JE32" s="134"/>
      <c r="JF32" s="134"/>
      <c r="JG32" s="134"/>
      <c r="JH32" s="134"/>
      <c r="JI32" s="134"/>
      <c r="JJ32" s="134"/>
      <c r="JK32" s="134"/>
      <c r="JL32" s="134"/>
      <c r="JM32" s="134"/>
      <c r="JN32" s="134"/>
      <c r="JO32" s="134"/>
      <c r="JP32" s="134"/>
      <c r="JQ32" s="134"/>
      <c r="JR32" s="134"/>
      <c r="JS32" s="134"/>
      <c r="JT32" s="134"/>
      <c r="JU32" s="134"/>
      <c r="JV32" s="134"/>
    </row>
    <row r="33" spans="1:282" s="137" customFormat="1" ht="18.75" customHeight="1" thickBot="1" x14ac:dyDescent="0.25">
      <c r="A33" s="134"/>
      <c r="B33" s="135"/>
      <c r="C33" s="133"/>
      <c r="D33" s="133"/>
      <c r="E33" s="136"/>
      <c r="F33" s="133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4" t="s">
        <v>80</v>
      </c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4"/>
      <c r="AL33" s="244"/>
      <c r="AM33" s="244"/>
      <c r="AN33" s="244"/>
      <c r="AO33" s="244"/>
      <c r="AP33" s="244"/>
      <c r="AQ33" s="244"/>
      <c r="AR33" s="244"/>
      <c r="AS33" s="244"/>
      <c r="AT33" s="244"/>
      <c r="AU33" s="244"/>
      <c r="AV33" s="244"/>
      <c r="AW33" s="244"/>
      <c r="AX33" s="244"/>
      <c r="AY33" s="244"/>
      <c r="AZ33" s="244"/>
      <c r="BA33" s="244"/>
      <c r="BB33" s="244"/>
      <c r="BC33" s="244"/>
      <c r="BD33" s="244"/>
      <c r="BE33" s="217">
        <f>SUMIF('Navržená opatření,výdaje a cíle'!$H$22:$H$510,"2027XV.",'Navržená opatření,výdaje a cíle'!$L$22:$L$510)</f>
        <v>0</v>
      </c>
      <c r="BF33" s="217" t="s">
        <v>122</v>
      </c>
      <c r="BG33" s="217"/>
      <c r="BH33" s="217"/>
      <c r="BI33" s="217"/>
      <c r="BJ33" s="217"/>
      <c r="BK33" s="217"/>
      <c r="BL33" s="217" t="s">
        <v>122</v>
      </c>
      <c r="BM33" s="217" t="s">
        <v>122</v>
      </c>
      <c r="BN33" s="217" t="s">
        <v>122</v>
      </c>
      <c r="BO33" s="217" t="s">
        <v>122</v>
      </c>
      <c r="BP33" s="217" t="s">
        <v>122</v>
      </c>
      <c r="BQ33" s="217">
        <f>SUMIF('Navržená opatření,výdaje a cíle'!$H$22:$H$510,"2028XV.",'Navržená opatření,výdaje a cíle'!$L$22:$L$510)</f>
        <v>0</v>
      </c>
      <c r="BR33" s="217" t="s">
        <v>122</v>
      </c>
      <c r="BS33" s="217"/>
      <c r="BT33" s="217"/>
      <c r="BU33" s="217"/>
      <c r="BV33" s="217"/>
      <c r="BW33" s="217"/>
      <c r="BX33" s="217" t="s">
        <v>122</v>
      </c>
      <c r="BY33" s="217" t="s">
        <v>122</v>
      </c>
      <c r="BZ33" s="217" t="s">
        <v>122</v>
      </c>
      <c r="CA33" s="217" t="s">
        <v>122</v>
      </c>
      <c r="CB33" s="217" t="s">
        <v>122</v>
      </c>
      <c r="CC33" s="217">
        <f>SUMIF('Navržená opatření,výdaje a cíle'!$H$22:$H$510,"2029XV.",'Navržená opatření,výdaje a cíle'!$L$22:$L$510)</f>
        <v>0</v>
      </c>
      <c r="CD33" s="217" t="s">
        <v>122</v>
      </c>
      <c r="CE33" s="217"/>
      <c r="CF33" s="217"/>
      <c r="CG33" s="217"/>
      <c r="CH33" s="217"/>
      <c r="CI33" s="217"/>
      <c r="CJ33" s="217" t="s">
        <v>122</v>
      </c>
      <c r="CK33" s="217" t="s">
        <v>122</v>
      </c>
      <c r="CL33" s="217" t="s">
        <v>122</v>
      </c>
      <c r="CM33" s="217" t="s">
        <v>122</v>
      </c>
      <c r="CN33" s="217" t="s">
        <v>122</v>
      </c>
      <c r="CO33" s="217">
        <f>SUMIF('Navržená opatření,výdaje a cíle'!$H$22:$H$510,"2030XV.",'Navržená opatření,výdaje a cíle'!$L$22:$L$510)</f>
        <v>0</v>
      </c>
      <c r="CP33" s="217" t="s">
        <v>122</v>
      </c>
      <c r="CQ33" s="217"/>
      <c r="CR33" s="217"/>
      <c r="CS33" s="217"/>
      <c r="CT33" s="217"/>
      <c r="CU33" s="217"/>
      <c r="CV33" s="217" t="s">
        <v>122</v>
      </c>
      <c r="CW33" s="217" t="s">
        <v>122</v>
      </c>
      <c r="CX33" s="217" t="s">
        <v>122</v>
      </c>
      <c r="CY33" s="217" t="s">
        <v>122</v>
      </c>
      <c r="CZ33" s="217" t="s">
        <v>122</v>
      </c>
      <c r="DA33" s="217">
        <f>SUMIF('Navržená opatření,výdaje a cíle'!$H$22:$H$510,"2031XV.",'Navržená opatření,výdaje a cíle'!$L$22:$L$510)</f>
        <v>0</v>
      </c>
      <c r="DB33" s="217" t="s">
        <v>122</v>
      </c>
      <c r="DC33" s="217"/>
      <c r="DD33" s="217"/>
      <c r="DE33" s="217"/>
      <c r="DF33" s="217"/>
      <c r="DG33" s="217"/>
      <c r="DH33" s="217" t="s">
        <v>122</v>
      </c>
      <c r="DI33" s="217" t="s">
        <v>122</v>
      </c>
      <c r="DJ33" s="217" t="s">
        <v>122</v>
      </c>
      <c r="DK33" s="217" t="s">
        <v>122</v>
      </c>
      <c r="DL33" s="217" t="s">
        <v>122</v>
      </c>
      <c r="DM33" s="217">
        <f>SUMIF('Navržená opatření,výdaje a cíle'!$H$22:$H$510,"2032XV.",'Navržená opatření,výdaje a cíle'!$L$22:$L$510)</f>
        <v>0</v>
      </c>
      <c r="DN33" s="217" t="s">
        <v>122</v>
      </c>
      <c r="DO33" s="217"/>
      <c r="DP33" s="217"/>
      <c r="DQ33" s="217"/>
      <c r="DR33" s="217"/>
      <c r="DS33" s="217"/>
      <c r="DT33" s="217" t="s">
        <v>122</v>
      </c>
      <c r="DU33" s="217" t="s">
        <v>122</v>
      </c>
      <c r="DV33" s="217" t="s">
        <v>122</v>
      </c>
      <c r="DW33" s="217" t="s">
        <v>122</v>
      </c>
      <c r="DX33" s="218" t="s">
        <v>122</v>
      </c>
      <c r="DY33" s="217">
        <f>SUMIF('Navržená opatření,výdaje a cíle'!$H$22:$H$510,"2033XV.",'Navržená opatření,výdaje a cíle'!$L$22:$L$510)</f>
        <v>0</v>
      </c>
      <c r="DZ33" s="217" t="s">
        <v>122</v>
      </c>
      <c r="EA33" s="217"/>
      <c r="EB33" s="217"/>
      <c r="EC33" s="217"/>
      <c r="ED33" s="217"/>
      <c r="EE33" s="217"/>
      <c r="EF33" s="217" t="s">
        <v>122</v>
      </c>
      <c r="EG33" s="217" t="s">
        <v>122</v>
      </c>
      <c r="EH33" s="217" t="s">
        <v>122</v>
      </c>
      <c r="EI33" s="217" t="s">
        <v>122</v>
      </c>
      <c r="EJ33" s="218" t="s">
        <v>122</v>
      </c>
      <c r="EK33" s="232">
        <f t="shared" si="0"/>
        <v>0</v>
      </c>
      <c r="EL33" s="233"/>
      <c r="EM33" s="233"/>
      <c r="EN33" s="233"/>
      <c r="EO33" s="233"/>
      <c r="EP33" s="233"/>
      <c r="EQ33" s="233"/>
      <c r="ER33" s="233"/>
      <c r="ES33" s="233"/>
      <c r="ET33" s="233"/>
      <c r="EU33" s="233"/>
      <c r="EV33" s="233"/>
      <c r="EW33" s="233"/>
      <c r="EX33" s="234"/>
      <c r="EY33" s="132"/>
      <c r="EZ33" s="132"/>
      <c r="FA33" s="134"/>
      <c r="FB33" s="134"/>
      <c r="FC33" s="134"/>
      <c r="FD33" s="134"/>
      <c r="FE33" s="134"/>
      <c r="FF33" s="134"/>
      <c r="FG33" s="134"/>
      <c r="FH33" s="134"/>
      <c r="FI33" s="134"/>
      <c r="FJ33" s="134"/>
      <c r="FK33" s="134"/>
      <c r="FL33" s="134"/>
      <c r="FM33" s="134"/>
      <c r="FN33" s="134"/>
      <c r="FO33" s="134"/>
      <c r="FP33" s="134"/>
      <c r="FQ33" s="134"/>
      <c r="FR33" s="134"/>
      <c r="FS33" s="134"/>
      <c r="FT33" s="134"/>
      <c r="FU33" s="134"/>
      <c r="FV33" s="134"/>
      <c r="FW33" s="134"/>
      <c r="FX33" s="134"/>
      <c r="FY33" s="134"/>
      <c r="FZ33" s="134"/>
      <c r="GA33" s="134"/>
      <c r="GB33" s="134"/>
      <c r="GC33" s="134"/>
      <c r="GD33" s="134"/>
      <c r="GE33" s="134"/>
      <c r="GF33" s="134"/>
      <c r="GG33" s="134"/>
      <c r="GH33" s="134"/>
      <c r="GI33" s="134"/>
      <c r="GJ33" s="134"/>
      <c r="GK33" s="134"/>
      <c r="GL33" s="134"/>
      <c r="GM33" s="134"/>
      <c r="GN33" s="134"/>
      <c r="GO33" s="134"/>
      <c r="GP33" s="134"/>
      <c r="GQ33" s="134"/>
      <c r="GR33" s="134"/>
      <c r="GS33" s="134"/>
      <c r="GT33" s="134"/>
      <c r="GU33" s="134"/>
      <c r="GV33" s="134"/>
      <c r="GW33" s="134"/>
      <c r="GX33" s="134"/>
      <c r="GY33" s="134"/>
      <c r="GZ33" s="134"/>
      <c r="HA33" s="134"/>
      <c r="HB33" s="134"/>
      <c r="HC33" s="134"/>
      <c r="HD33" s="134"/>
      <c r="HE33" s="134"/>
      <c r="HF33" s="134"/>
      <c r="HG33" s="134"/>
      <c r="HH33" s="134"/>
      <c r="HI33" s="134"/>
      <c r="HJ33" s="134"/>
      <c r="HK33" s="134"/>
      <c r="HL33" s="134"/>
      <c r="HM33" s="134"/>
      <c r="HN33" s="134"/>
      <c r="HO33" s="134"/>
      <c r="HP33" s="134"/>
      <c r="HQ33" s="134"/>
      <c r="HR33" s="134"/>
      <c r="HS33" s="134"/>
      <c r="HT33" s="134"/>
      <c r="HU33" s="134"/>
      <c r="HV33" s="134"/>
      <c r="HW33" s="134"/>
      <c r="HX33" s="134"/>
      <c r="HY33" s="134"/>
      <c r="HZ33" s="134"/>
      <c r="IA33" s="134"/>
      <c r="IB33" s="134"/>
      <c r="IC33" s="134"/>
      <c r="ID33" s="134"/>
      <c r="IE33" s="134"/>
      <c r="IF33" s="134"/>
      <c r="IG33" s="134"/>
      <c r="IH33" s="134"/>
      <c r="II33" s="134"/>
      <c r="IJ33" s="134"/>
      <c r="IK33" s="134"/>
      <c r="IL33" s="134"/>
      <c r="IM33" s="134"/>
      <c r="IN33" s="134"/>
      <c r="IO33" s="134"/>
      <c r="IP33" s="134"/>
      <c r="IQ33" s="134"/>
      <c r="IR33" s="134"/>
      <c r="IS33" s="134"/>
      <c r="IT33" s="134"/>
      <c r="IU33" s="134"/>
      <c r="IV33" s="134"/>
      <c r="IW33" s="134"/>
      <c r="IX33" s="134"/>
      <c r="IY33" s="134"/>
      <c r="IZ33" s="134"/>
      <c r="JA33" s="134"/>
      <c r="JB33" s="134"/>
      <c r="JC33" s="134"/>
      <c r="JD33" s="134"/>
      <c r="JE33" s="134"/>
      <c r="JF33" s="134"/>
      <c r="JG33" s="134"/>
      <c r="JH33" s="134"/>
      <c r="JI33" s="134"/>
      <c r="JJ33" s="134"/>
      <c r="JK33" s="134"/>
      <c r="JL33" s="134"/>
      <c r="JM33" s="134"/>
      <c r="JN33" s="134"/>
      <c r="JO33" s="134"/>
      <c r="JP33" s="134"/>
      <c r="JQ33" s="134"/>
      <c r="JR33" s="134"/>
      <c r="JS33" s="134"/>
      <c r="JT33" s="134"/>
      <c r="JU33" s="134"/>
      <c r="JV33" s="134"/>
    </row>
    <row r="34" spans="1:282" s="137" customFormat="1" ht="22.5" customHeight="1" thickBot="1" x14ac:dyDescent="0.25">
      <c r="A34" s="134"/>
      <c r="B34" s="135"/>
      <c r="C34" s="133"/>
      <c r="D34" s="133"/>
      <c r="E34" s="136"/>
      <c r="F34" s="133"/>
      <c r="G34" s="235" t="s">
        <v>119</v>
      </c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L34" s="235"/>
      <c r="AM34" s="235"/>
      <c r="AN34" s="235"/>
      <c r="AO34" s="235"/>
      <c r="AP34" s="235"/>
      <c r="AQ34" s="235"/>
      <c r="AR34" s="235"/>
      <c r="AS34" s="235"/>
      <c r="AT34" s="235"/>
      <c r="AU34" s="235"/>
      <c r="AV34" s="235"/>
      <c r="AW34" s="235"/>
      <c r="AX34" s="235"/>
      <c r="AY34" s="235"/>
      <c r="AZ34" s="235"/>
      <c r="BA34" s="235"/>
      <c r="BB34" s="235"/>
      <c r="BC34" s="235"/>
      <c r="BD34" s="235"/>
      <c r="BE34" s="236">
        <f t="shared" ref="BE34" si="1">SUM(BE19:BP33)</f>
        <v>0</v>
      </c>
      <c r="BF34" s="236"/>
      <c r="BG34" s="236"/>
      <c r="BH34" s="236"/>
      <c r="BI34" s="236"/>
      <c r="BJ34" s="236"/>
      <c r="BK34" s="236"/>
      <c r="BL34" s="236"/>
      <c r="BM34" s="236"/>
      <c r="BN34" s="236"/>
      <c r="BO34" s="236"/>
      <c r="BP34" s="236"/>
      <c r="BQ34" s="237">
        <f t="shared" ref="BQ34" si="2">SUM(BQ19:CB33)</f>
        <v>0</v>
      </c>
      <c r="BR34" s="236"/>
      <c r="BS34" s="236"/>
      <c r="BT34" s="236"/>
      <c r="BU34" s="236"/>
      <c r="BV34" s="236"/>
      <c r="BW34" s="236"/>
      <c r="BX34" s="236"/>
      <c r="BY34" s="236"/>
      <c r="BZ34" s="236"/>
      <c r="CA34" s="236"/>
      <c r="CB34" s="238"/>
      <c r="CC34" s="236">
        <f t="shared" ref="CC34" si="3">SUM(CC19:CN33)</f>
        <v>0</v>
      </c>
      <c r="CD34" s="236"/>
      <c r="CE34" s="236"/>
      <c r="CF34" s="236"/>
      <c r="CG34" s="236"/>
      <c r="CH34" s="236"/>
      <c r="CI34" s="236"/>
      <c r="CJ34" s="236"/>
      <c r="CK34" s="236"/>
      <c r="CL34" s="236"/>
      <c r="CM34" s="236"/>
      <c r="CN34" s="236"/>
      <c r="CO34" s="237">
        <f t="shared" ref="CO34" si="4">SUM(CO19:CZ33)</f>
        <v>0</v>
      </c>
      <c r="CP34" s="236"/>
      <c r="CQ34" s="236"/>
      <c r="CR34" s="236"/>
      <c r="CS34" s="236"/>
      <c r="CT34" s="236"/>
      <c r="CU34" s="236"/>
      <c r="CV34" s="236"/>
      <c r="CW34" s="236"/>
      <c r="CX34" s="236"/>
      <c r="CY34" s="236"/>
      <c r="CZ34" s="238"/>
      <c r="DA34" s="236">
        <f t="shared" ref="DA34" si="5">SUM(DA19:DL33)</f>
        <v>0</v>
      </c>
      <c r="DB34" s="236"/>
      <c r="DC34" s="236"/>
      <c r="DD34" s="236"/>
      <c r="DE34" s="236"/>
      <c r="DF34" s="236"/>
      <c r="DG34" s="236"/>
      <c r="DH34" s="236"/>
      <c r="DI34" s="236"/>
      <c r="DJ34" s="236"/>
      <c r="DK34" s="236"/>
      <c r="DL34" s="236"/>
      <c r="DM34" s="237">
        <f t="shared" ref="DM34" si="6">SUM(DM19:DX33)</f>
        <v>0</v>
      </c>
      <c r="DN34" s="236"/>
      <c r="DO34" s="236"/>
      <c r="DP34" s="236"/>
      <c r="DQ34" s="236"/>
      <c r="DR34" s="236"/>
      <c r="DS34" s="236"/>
      <c r="DT34" s="236"/>
      <c r="DU34" s="236"/>
      <c r="DV34" s="236"/>
      <c r="DW34" s="236"/>
      <c r="DX34" s="238"/>
      <c r="DY34" s="237">
        <f>SUM(DY19:EJ33)</f>
        <v>0</v>
      </c>
      <c r="DZ34" s="236"/>
      <c r="EA34" s="236"/>
      <c r="EB34" s="236"/>
      <c r="EC34" s="236"/>
      <c r="ED34" s="236"/>
      <c r="EE34" s="236"/>
      <c r="EF34" s="236"/>
      <c r="EG34" s="236"/>
      <c r="EH34" s="236"/>
      <c r="EI34" s="236"/>
      <c r="EJ34" s="238"/>
      <c r="EK34" s="226">
        <f>SUM(BE34:EJ34)</f>
        <v>0</v>
      </c>
      <c r="EL34" s="227"/>
      <c r="EM34" s="227"/>
      <c r="EN34" s="227"/>
      <c r="EO34" s="227"/>
      <c r="EP34" s="227"/>
      <c r="EQ34" s="227"/>
      <c r="ER34" s="227"/>
      <c r="ES34" s="227"/>
      <c r="ET34" s="227"/>
      <c r="EU34" s="227"/>
      <c r="EV34" s="227"/>
      <c r="EW34" s="227"/>
      <c r="EX34" s="228"/>
      <c r="EY34" s="133"/>
      <c r="EZ34" s="132"/>
      <c r="FA34" s="134"/>
      <c r="FB34" s="134"/>
      <c r="FC34" s="134"/>
      <c r="FD34" s="134"/>
      <c r="FE34" s="134"/>
      <c r="FF34" s="134"/>
      <c r="FG34" s="134"/>
      <c r="FH34" s="134"/>
      <c r="FI34" s="134"/>
      <c r="FJ34" s="134"/>
      <c r="FK34" s="134"/>
      <c r="FL34" s="134"/>
      <c r="FM34" s="134"/>
      <c r="FN34" s="134"/>
      <c r="FO34" s="134"/>
      <c r="FP34" s="134"/>
      <c r="FQ34" s="134"/>
      <c r="FR34" s="134"/>
      <c r="FS34" s="134"/>
      <c r="FT34" s="134"/>
      <c r="FU34" s="134"/>
      <c r="FV34" s="134"/>
      <c r="FW34" s="134"/>
      <c r="FX34" s="134"/>
      <c r="FY34" s="134"/>
      <c r="FZ34" s="134"/>
      <c r="GA34" s="134"/>
      <c r="GB34" s="134"/>
      <c r="GC34" s="134"/>
      <c r="GD34" s="134"/>
      <c r="GE34" s="134"/>
      <c r="GF34" s="134"/>
      <c r="GG34" s="134"/>
      <c r="GH34" s="134"/>
      <c r="GI34" s="134"/>
      <c r="GJ34" s="134"/>
      <c r="GK34" s="134"/>
      <c r="GL34" s="134"/>
      <c r="GM34" s="134"/>
      <c r="GN34" s="134"/>
      <c r="GO34" s="134"/>
      <c r="GP34" s="134"/>
      <c r="GQ34" s="134"/>
      <c r="GR34" s="134"/>
      <c r="GS34" s="134"/>
      <c r="GT34" s="134"/>
      <c r="GU34" s="134"/>
      <c r="GV34" s="134"/>
      <c r="GW34" s="134"/>
      <c r="GX34" s="134"/>
      <c r="GY34" s="134"/>
      <c r="GZ34" s="134"/>
      <c r="HA34" s="134"/>
      <c r="HB34" s="134"/>
      <c r="HC34" s="134"/>
      <c r="HD34" s="134"/>
      <c r="HE34" s="134"/>
      <c r="HF34" s="134"/>
      <c r="HG34" s="134"/>
      <c r="HH34" s="134"/>
      <c r="HI34" s="134"/>
      <c r="HJ34" s="134"/>
      <c r="HK34" s="134"/>
      <c r="HL34" s="134"/>
      <c r="HM34" s="134"/>
      <c r="HN34" s="134"/>
      <c r="HO34" s="134"/>
      <c r="HP34" s="134"/>
      <c r="HQ34" s="134"/>
      <c r="HR34" s="134"/>
      <c r="HS34" s="134"/>
      <c r="HT34" s="134"/>
      <c r="HU34" s="134"/>
      <c r="HV34" s="134"/>
      <c r="HW34" s="134"/>
      <c r="HX34" s="134"/>
      <c r="HY34" s="134"/>
      <c r="HZ34" s="134"/>
      <c r="IA34" s="134"/>
      <c r="IB34" s="134"/>
      <c r="IC34" s="134"/>
      <c r="ID34" s="134"/>
      <c r="IE34" s="134"/>
      <c r="IF34" s="134"/>
      <c r="IG34" s="134"/>
      <c r="IH34" s="134"/>
      <c r="II34" s="134"/>
      <c r="IJ34" s="134"/>
      <c r="IK34" s="134"/>
      <c r="IL34" s="134"/>
      <c r="IM34" s="134"/>
      <c r="IN34" s="134"/>
      <c r="IO34" s="134"/>
      <c r="IP34" s="134"/>
      <c r="IQ34" s="134"/>
      <c r="IR34" s="134"/>
      <c r="IS34" s="134"/>
      <c r="IT34" s="134"/>
      <c r="IU34" s="134"/>
      <c r="IV34" s="134"/>
      <c r="IW34" s="134"/>
      <c r="IX34" s="134"/>
      <c r="IY34" s="134"/>
      <c r="IZ34" s="134"/>
      <c r="JA34" s="134"/>
      <c r="JB34" s="134"/>
      <c r="JC34" s="134"/>
      <c r="JD34" s="134"/>
      <c r="JE34" s="134"/>
      <c r="JF34" s="134"/>
      <c r="JG34" s="134"/>
      <c r="JH34" s="134"/>
      <c r="JI34" s="134"/>
      <c r="JJ34" s="134"/>
      <c r="JK34" s="134"/>
      <c r="JL34" s="134"/>
      <c r="JM34" s="134"/>
      <c r="JN34" s="134"/>
      <c r="JO34" s="134"/>
      <c r="JP34" s="134"/>
      <c r="JQ34" s="134"/>
      <c r="JR34" s="134"/>
      <c r="JS34" s="134"/>
      <c r="JT34" s="134"/>
      <c r="JU34" s="134"/>
      <c r="JV34" s="134"/>
    </row>
    <row r="35" spans="1:282" s="91" customFormat="1" ht="14.25" x14ac:dyDescent="0.2">
      <c r="A35" s="82"/>
      <c r="B35" s="82"/>
      <c r="C35" s="24"/>
      <c r="D35" s="24"/>
      <c r="E35" s="25"/>
      <c r="F35" s="120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/>
      <c r="CY35" s="89"/>
      <c r="CZ35" s="89"/>
      <c r="DA35" s="89"/>
      <c r="DB35" s="89"/>
      <c r="DC35" s="89"/>
      <c r="DD35" s="89"/>
      <c r="DE35" s="89"/>
      <c r="DF35" s="89"/>
      <c r="DG35" s="89"/>
      <c r="DH35" s="89"/>
      <c r="DI35" s="89"/>
      <c r="DJ35" s="89"/>
      <c r="DK35" s="89"/>
      <c r="DL35" s="89"/>
      <c r="DM35" s="89"/>
      <c r="DN35" s="89"/>
      <c r="DO35" s="89"/>
      <c r="DP35" s="89"/>
      <c r="DQ35" s="89"/>
      <c r="DR35" s="89"/>
      <c r="DS35" s="89"/>
      <c r="DT35" s="89"/>
      <c r="DU35" s="89"/>
      <c r="DV35" s="89"/>
      <c r="DW35" s="89"/>
      <c r="DX35" s="89"/>
      <c r="DY35" s="89"/>
      <c r="DZ35" s="89"/>
      <c r="EA35" s="89"/>
      <c r="EB35" s="89"/>
      <c r="EC35" s="89"/>
      <c r="ED35" s="89"/>
      <c r="EE35" s="89"/>
      <c r="EF35" s="89"/>
      <c r="EG35" s="89"/>
      <c r="EH35" s="89"/>
      <c r="EI35" s="89"/>
      <c r="EJ35" s="89"/>
      <c r="EK35" s="89"/>
      <c r="EL35" s="89"/>
      <c r="EM35" s="89"/>
      <c r="EN35" s="89"/>
      <c r="EO35" s="89"/>
      <c r="EP35" s="89"/>
      <c r="EQ35" s="89"/>
      <c r="ER35" s="89"/>
      <c r="ES35" s="89"/>
      <c r="ET35" s="89"/>
      <c r="EU35" s="89"/>
      <c r="EV35" s="89"/>
      <c r="EW35" s="89"/>
      <c r="EX35" s="122"/>
      <c r="EY35" s="26"/>
      <c r="EZ35" s="86"/>
      <c r="FA35" s="2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  <c r="IW35" s="84"/>
      <c r="IX35" s="84"/>
      <c r="IY35" s="84"/>
      <c r="IZ35" s="84"/>
      <c r="JA35" s="84"/>
      <c r="JB35" s="84"/>
      <c r="JC35" s="84"/>
      <c r="JD35" s="84"/>
      <c r="JE35" s="84"/>
      <c r="JF35" s="84"/>
      <c r="JG35" s="84"/>
      <c r="JH35" s="84"/>
      <c r="JI35" s="84"/>
      <c r="JJ35" s="84"/>
      <c r="JK35" s="84"/>
      <c r="JL35" s="84"/>
      <c r="JM35" s="84"/>
      <c r="JN35" s="84"/>
      <c r="JO35" s="84"/>
      <c r="JP35" s="84"/>
      <c r="JQ35" s="84"/>
      <c r="JR35" s="84"/>
      <c r="JS35" s="84"/>
      <c r="JT35" s="84"/>
      <c r="JU35" s="84"/>
      <c r="JV35" s="84"/>
    </row>
    <row r="36" spans="1:282" s="91" customFormat="1" ht="14.25" x14ac:dyDescent="0.2">
      <c r="A36" s="82"/>
      <c r="B36" s="82"/>
      <c r="C36" s="24"/>
      <c r="D36" s="24"/>
      <c r="E36" s="32"/>
      <c r="F36" s="123"/>
      <c r="G36" s="123" t="s">
        <v>136</v>
      </c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3"/>
      <c r="BY36" s="123"/>
      <c r="BZ36" s="123"/>
      <c r="CA36" s="123"/>
      <c r="CB36" s="123"/>
      <c r="CC36" s="123"/>
      <c r="CD36" s="123"/>
      <c r="CE36" s="123"/>
      <c r="CF36" s="123"/>
      <c r="CG36" s="123"/>
      <c r="CH36" s="123"/>
      <c r="CI36" s="123"/>
      <c r="CJ36" s="123"/>
      <c r="CK36" s="123"/>
      <c r="CL36" s="123"/>
      <c r="CM36" s="123"/>
      <c r="CN36" s="123"/>
      <c r="CO36" s="123"/>
      <c r="CP36" s="123"/>
      <c r="CQ36" s="123"/>
      <c r="CR36" s="123"/>
      <c r="CS36" s="123"/>
      <c r="CT36" s="123"/>
      <c r="CU36" s="123"/>
      <c r="CV36" s="123"/>
      <c r="CW36" s="123"/>
      <c r="CX36" s="123"/>
      <c r="CY36" s="123"/>
      <c r="CZ36" s="89"/>
      <c r="DA36" s="89"/>
      <c r="DB36" s="89"/>
      <c r="DC36" s="89"/>
      <c r="DD36" s="89"/>
      <c r="DE36" s="89"/>
      <c r="DF36" s="89"/>
      <c r="DG36" s="89"/>
      <c r="DH36" s="89"/>
      <c r="DI36" s="89"/>
      <c r="DJ36" s="89"/>
      <c r="DK36" s="89"/>
      <c r="DL36" s="89"/>
      <c r="DM36" s="89"/>
      <c r="DN36" s="89"/>
      <c r="DO36" s="89"/>
      <c r="DP36" s="89"/>
      <c r="DQ36" s="89"/>
      <c r="DR36" s="89"/>
      <c r="DS36" s="89"/>
      <c r="DT36" s="89"/>
      <c r="DU36" s="89"/>
      <c r="DV36" s="89"/>
      <c r="DW36" s="89"/>
      <c r="DX36" s="89"/>
      <c r="DY36" s="89"/>
      <c r="DZ36" s="89"/>
      <c r="EA36" s="89"/>
      <c r="EB36" s="89"/>
      <c r="EC36" s="89"/>
      <c r="ED36" s="89"/>
      <c r="EE36" s="89"/>
      <c r="EF36" s="89"/>
      <c r="EG36" s="89"/>
      <c r="EH36" s="89"/>
      <c r="EI36" s="89"/>
      <c r="EJ36" s="89"/>
      <c r="EK36" s="89"/>
      <c r="EL36" s="89"/>
      <c r="EM36" s="89"/>
      <c r="EN36" s="89"/>
      <c r="EO36" s="89"/>
      <c r="EP36" s="89"/>
      <c r="EQ36" s="89"/>
      <c r="ER36" s="89"/>
      <c r="ES36" s="89"/>
      <c r="ET36" s="89"/>
      <c r="EU36" s="89"/>
      <c r="EV36" s="89"/>
      <c r="EW36" s="89"/>
      <c r="EX36" s="122"/>
      <c r="EY36" s="26"/>
      <c r="EZ36" s="86"/>
      <c r="FA36" s="2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  <c r="IW36" s="84"/>
      <c r="IX36" s="84"/>
      <c r="IY36" s="84"/>
      <c r="IZ36" s="84"/>
      <c r="JA36" s="84"/>
      <c r="JB36" s="84"/>
      <c r="JC36" s="84"/>
      <c r="JD36" s="84"/>
      <c r="JE36" s="84"/>
      <c r="JF36" s="84"/>
      <c r="JG36" s="84"/>
      <c r="JH36" s="84"/>
      <c r="JI36" s="84"/>
      <c r="JJ36" s="84"/>
      <c r="JK36" s="84"/>
      <c r="JL36" s="84"/>
      <c r="JM36" s="84"/>
      <c r="JN36" s="84"/>
      <c r="JO36" s="84"/>
      <c r="JP36" s="84"/>
      <c r="JQ36" s="84"/>
      <c r="JR36" s="84"/>
      <c r="JS36" s="84"/>
      <c r="JT36" s="84"/>
      <c r="JU36" s="84"/>
      <c r="JV36" s="84"/>
    </row>
    <row r="37" spans="1:282" s="91" customFormat="1" ht="15" thickBot="1" x14ac:dyDescent="0.25">
      <c r="A37" s="82"/>
      <c r="B37" s="82"/>
      <c r="C37" s="24"/>
      <c r="D37" s="24"/>
      <c r="E37" s="25"/>
      <c r="F37" s="120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89"/>
      <c r="DZ37" s="89"/>
      <c r="EA37" s="89"/>
      <c r="EB37" s="89"/>
      <c r="EC37" s="89"/>
      <c r="ED37" s="89"/>
      <c r="EE37" s="89"/>
      <c r="EF37" s="89"/>
      <c r="EG37" s="89"/>
      <c r="EH37" s="89"/>
      <c r="EI37" s="89"/>
      <c r="EJ37" s="89"/>
      <c r="EK37" s="89"/>
      <c r="EL37" s="89"/>
      <c r="EM37" s="89"/>
      <c r="EN37" s="89"/>
      <c r="EO37" s="89"/>
      <c r="EP37" s="89"/>
      <c r="EQ37" s="89"/>
      <c r="ER37" s="89"/>
      <c r="ES37" s="89"/>
      <c r="ET37" s="89"/>
      <c r="EU37" s="89"/>
      <c r="EV37" s="89"/>
      <c r="EW37" s="89"/>
      <c r="EX37" s="122"/>
      <c r="EY37" s="26"/>
      <c r="EZ37" s="86"/>
      <c r="FA37" s="2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  <c r="IW37" s="84"/>
      <c r="IX37" s="84"/>
      <c r="IY37" s="84"/>
      <c r="IZ37" s="84"/>
      <c r="JA37" s="84"/>
      <c r="JB37" s="84"/>
      <c r="JC37" s="84"/>
      <c r="JD37" s="84"/>
      <c r="JE37" s="84"/>
      <c r="JF37" s="84"/>
      <c r="JG37" s="84"/>
      <c r="JH37" s="84"/>
      <c r="JI37" s="84"/>
      <c r="JJ37" s="84"/>
      <c r="JK37" s="84"/>
      <c r="JL37" s="84"/>
      <c r="JM37" s="84"/>
      <c r="JN37" s="84"/>
      <c r="JO37" s="84"/>
      <c r="JP37" s="84"/>
      <c r="JQ37" s="84"/>
      <c r="JR37" s="84"/>
      <c r="JS37" s="84"/>
      <c r="JT37" s="84"/>
      <c r="JU37" s="84"/>
      <c r="JV37" s="84"/>
    </row>
    <row r="38" spans="1:282" s="91" customFormat="1" ht="20.100000000000001" customHeight="1" x14ac:dyDescent="0.2">
      <c r="A38" s="82"/>
      <c r="B38" s="82"/>
      <c r="C38" s="24"/>
      <c r="D38" s="24"/>
      <c r="E38" s="25"/>
      <c r="F38" s="120"/>
      <c r="G38" s="245" t="s">
        <v>149</v>
      </c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7"/>
      <c r="V38" s="245" t="s">
        <v>94</v>
      </c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  <c r="AN38" s="246"/>
      <c r="AO38" s="246"/>
      <c r="AP38" s="246"/>
      <c r="AQ38" s="246"/>
      <c r="AR38" s="247"/>
      <c r="AS38" s="245" t="s">
        <v>150</v>
      </c>
      <c r="AT38" s="246"/>
      <c r="AU38" s="246"/>
      <c r="AV38" s="246"/>
      <c r="AW38" s="246"/>
      <c r="AX38" s="246"/>
      <c r="AY38" s="246"/>
      <c r="AZ38" s="246"/>
      <c r="BA38" s="246"/>
      <c r="BB38" s="246"/>
      <c r="BC38" s="246"/>
      <c r="BD38" s="246"/>
      <c r="BE38" s="246"/>
      <c r="BF38" s="246"/>
      <c r="BG38" s="246"/>
      <c r="BH38" s="246"/>
      <c r="BI38" s="246"/>
      <c r="BJ38" s="246"/>
      <c r="BK38" s="246"/>
      <c r="BL38" s="246"/>
      <c r="BM38" s="247"/>
      <c r="BN38" s="245" t="s">
        <v>151</v>
      </c>
      <c r="BO38" s="246"/>
      <c r="BP38" s="246"/>
      <c r="BQ38" s="246"/>
      <c r="BR38" s="246"/>
      <c r="BS38" s="246"/>
      <c r="BT38" s="246"/>
      <c r="BU38" s="246"/>
      <c r="BV38" s="246"/>
      <c r="BW38" s="246"/>
      <c r="BX38" s="246"/>
      <c r="BY38" s="246"/>
      <c r="BZ38" s="246"/>
      <c r="CA38" s="246"/>
      <c r="CB38" s="246"/>
      <c r="CC38" s="246"/>
      <c r="CD38" s="246"/>
      <c r="CE38" s="246"/>
      <c r="CF38" s="246"/>
      <c r="CG38" s="246"/>
      <c r="CH38" s="247"/>
      <c r="CI38" s="159"/>
      <c r="CJ38" s="159"/>
      <c r="CK38" s="159"/>
      <c r="CL38" s="159"/>
      <c r="CM38" s="159"/>
      <c r="CN38" s="159"/>
      <c r="CO38" s="159"/>
      <c r="CP38" s="159"/>
      <c r="CQ38" s="159"/>
      <c r="CR38" s="159"/>
      <c r="CS38" s="159"/>
      <c r="CT38" s="159"/>
      <c r="CU38" s="159"/>
      <c r="CV38" s="159"/>
      <c r="CW38" s="159"/>
      <c r="CX38" s="159"/>
      <c r="CY38" s="159"/>
      <c r="CZ38" s="159"/>
      <c r="DA38" s="159"/>
      <c r="DB38" s="159"/>
      <c r="DC38" s="159"/>
      <c r="DD38" s="159"/>
      <c r="DE38" s="159"/>
      <c r="DF38" s="159"/>
      <c r="DG38" s="159"/>
      <c r="DH38" s="159"/>
      <c r="DI38" s="159"/>
      <c r="DJ38" s="159"/>
      <c r="DK38" s="159"/>
      <c r="DL38" s="159"/>
      <c r="DM38" s="159"/>
      <c r="DN38" s="159"/>
      <c r="DO38" s="89"/>
      <c r="DP38" s="89"/>
      <c r="DQ38" s="89"/>
      <c r="DR38" s="89"/>
      <c r="DS38" s="89"/>
      <c r="DT38" s="89"/>
      <c r="DU38" s="89"/>
      <c r="DV38" s="89"/>
      <c r="DW38" s="89"/>
      <c r="DX38" s="89"/>
      <c r="DY38" s="89"/>
      <c r="DZ38" s="89"/>
      <c r="EA38" s="89"/>
      <c r="EB38" s="89"/>
      <c r="EC38" s="89"/>
      <c r="ED38" s="89"/>
      <c r="EE38" s="89"/>
      <c r="EF38" s="89"/>
      <c r="EG38" s="89"/>
      <c r="EH38" s="89"/>
      <c r="EI38" s="89"/>
      <c r="EJ38" s="89"/>
      <c r="EK38" s="89"/>
      <c r="EL38" s="89"/>
      <c r="EM38" s="89"/>
      <c r="EN38" s="89"/>
      <c r="EO38" s="89"/>
      <c r="EP38" s="89"/>
      <c r="EQ38" s="89"/>
      <c r="ER38" s="89"/>
      <c r="ES38" s="89"/>
      <c r="ET38" s="89"/>
      <c r="EU38" s="89"/>
      <c r="EV38" s="89"/>
      <c r="EW38" s="89"/>
      <c r="EX38" s="122"/>
      <c r="EY38" s="26"/>
      <c r="EZ38" s="86"/>
      <c r="FA38" s="2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  <c r="IW38" s="84"/>
      <c r="IX38" s="84"/>
      <c r="IY38" s="84"/>
      <c r="IZ38" s="84"/>
      <c r="JA38" s="84"/>
      <c r="JB38" s="84"/>
      <c r="JC38" s="84"/>
      <c r="JD38" s="84"/>
      <c r="JE38" s="84"/>
      <c r="JF38" s="84"/>
      <c r="JG38" s="84"/>
      <c r="JH38" s="84"/>
      <c r="JI38" s="84"/>
      <c r="JJ38" s="84"/>
      <c r="JK38" s="84"/>
      <c r="JL38" s="84"/>
      <c r="JM38" s="84"/>
      <c r="JN38" s="84"/>
      <c r="JO38" s="84"/>
      <c r="JP38" s="84"/>
      <c r="JQ38" s="84"/>
      <c r="JR38" s="84"/>
      <c r="JS38" s="84"/>
      <c r="JT38" s="84"/>
      <c r="JU38" s="84"/>
      <c r="JV38" s="84"/>
    </row>
    <row r="39" spans="1:282" s="91" customFormat="1" ht="18.600000000000001" customHeight="1" thickBot="1" x14ac:dyDescent="0.25">
      <c r="A39" s="82"/>
      <c r="B39" s="82"/>
      <c r="C39" s="24"/>
      <c r="D39" s="24"/>
      <c r="E39" s="25"/>
      <c r="F39" s="120"/>
      <c r="G39" s="248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50"/>
      <c r="V39" s="248"/>
      <c r="W39" s="249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50"/>
      <c r="AS39" s="248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50"/>
      <c r="BN39" s="248"/>
      <c r="BO39" s="249"/>
      <c r="BP39" s="249"/>
      <c r="BQ39" s="249"/>
      <c r="BR39" s="249"/>
      <c r="BS39" s="249"/>
      <c r="BT39" s="249"/>
      <c r="BU39" s="249"/>
      <c r="BV39" s="249"/>
      <c r="BW39" s="249"/>
      <c r="BX39" s="249"/>
      <c r="BY39" s="249"/>
      <c r="BZ39" s="249"/>
      <c r="CA39" s="249"/>
      <c r="CB39" s="249"/>
      <c r="CC39" s="249"/>
      <c r="CD39" s="249"/>
      <c r="CE39" s="249"/>
      <c r="CF39" s="249"/>
      <c r="CG39" s="249"/>
      <c r="CH39" s="250"/>
      <c r="CI39" s="159"/>
      <c r="CJ39" s="159"/>
      <c r="CK39" s="159"/>
      <c r="CL39" s="159"/>
      <c r="CM39" s="159"/>
      <c r="CN39" s="159"/>
      <c r="CO39" s="159"/>
      <c r="CP39" s="159"/>
      <c r="CQ39" s="159"/>
      <c r="CR39" s="159"/>
      <c r="CS39" s="159"/>
      <c r="CT39" s="159"/>
      <c r="CU39" s="159"/>
      <c r="CV39" s="159"/>
      <c r="CW39" s="159"/>
      <c r="CX39" s="159"/>
      <c r="CY39" s="159"/>
      <c r="CZ39" s="159"/>
      <c r="DA39" s="159"/>
      <c r="DB39" s="159"/>
      <c r="DC39" s="159"/>
      <c r="DD39" s="159"/>
      <c r="DE39" s="159"/>
      <c r="DF39" s="159"/>
      <c r="DG39" s="159"/>
      <c r="DH39" s="159"/>
      <c r="DI39" s="159"/>
      <c r="DJ39" s="159"/>
      <c r="DK39" s="159"/>
      <c r="DL39" s="159"/>
      <c r="DM39" s="159"/>
      <c r="DN39" s="159"/>
      <c r="DO39" s="89"/>
      <c r="DP39" s="89"/>
      <c r="DQ39" s="89"/>
      <c r="DR39" s="89"/>
      <c r="DS39" s="89"/>
      <c r="DT39" s="89"/>
      <c r="DU39" s="89"/>
      <c r="DV39" s="89"/>
      <c r="DW39" s="89"/>
      <c r="DX39" s="89"/>
      <c r="DY39" s="89"/>
      <c r="DZ39" s="89"/>
      <c r="EA39" s="89"/>
      <c r="EB39" s="89"/>
      <c r="EC39" s="89"/>
      <c r="ED39" s="89"/>
      <c r="EE39" s="89"/>
      <c r="EF39" s="89"/>
      <c r="EG39" s="89"/>
      <c r="EH39" s="89"/>
      <c r="EI39" s="89"/>
      <c r="EJ39" s="89"/>
      <c r="EK39" s="89"/>
      <c r="EL39" s="89"/>
      <c r="EM39" s="89"/>
      <c r="EN39" s="89"/>
      <c r="EO39" s="89"/>
      <c r="EP39" s="89"/>
      <c r="EQ39" s="89"/>
      <c r="ER39" s="89"/>
      <c r="ES39" s="89"/>
      <c r="ET39" s="89"/>
      <c r="EU39" s="89"/>
      <c r="EV39" s="89"/>
      <c r="EW39" s="89"/>
      <c r="EX39" s="122"/>
      <c r="EY39" s="26"/>
      <c r="EZ39" s="86"/>
      <c r="FA39" s="2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  <c r="IW39" s="84"/>
      <c r="IX39" s="84"/>
      <c r="IY39" s="84"/>
      <c r="IZ39" s="84"/>
      <c r="JA39" s="84"/>
      <c r="JB39" s="84"/>
      <c r="JC39" s="84"/>
      <c r="JD39" s="84"/>
      <c r="JE39" s="84"/>
      <c r="JF39" s="84"/>
      <c r="JG39" s="84"/>
      <c r="JH39" s="84"/>
      <c r="JI39" s="84"/>
      <c r="JJ39" s="84"/>
      <c r="JK39" s="84"/>
      <c r="JL39" s="84"/>
      <c r="JM39" s="84"/>
      <c r="JN39" s="84"/>
      <c r="JO39" s="84"/>
      <c r="JP39" s="84"/>
      <c r="JQ39" s="84"/>
      <c r="JR39" s="84"/>
      <c r="JS39" s="84"/>
      <c r="JT39" s="84"/>
      <c r="JU39" s="84"/>
      <c r="JV39" s="84"/>
    </row>
    <row r="40" spans="1:282" s="91" customFormat="1" ht="18.600000000000001" customHeight="1" thickBot="1" x14ac:dyDescent="0.25">
      <c r="A40" s="82"/>
      <c r="B40" s="82"/>
      <c r="C40" s="24"/>
      <c r="D40" s="24"/>
      <c r="E40" s="25"/>
      <c r="F40" s="120"/>
      <c r="G40" s="251" t="s">
        <v>137</v>
      </c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3"/>
      <c r="V40" s="288">
        <f>SUMIF('Navržená opatření,výdaje a cíle'!P22:P510,"a)",'Navržená opatření,výdaje a cíle'!L22:L510)</f>
        <v>0</v>
      </c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68" t="str">
        <f>IFERROR(V40/$V$52*100,"")</f>
        <v/>
      </c>
      <c r="AT40" s="268"/>
      <c r="AU40" s="268"/>
      <c r="AV40" s="268"/>
      <c r="AW40" s="268"/>
      <c r="AX40" s="268"/>
      <c r="AY40" s="268"/>
      <c r="AZ40" s="268"/>
      <c r="BA40" s="268"/>
      <c r="BB40" s="268"/>
      <c r="BC40" s="268"/>
      <c r="BD40" s="268"/>
      <c r="BE40" s="268"/>
      <c r="BF40" s="268"/>
      <c r="BG40" s="268"/>
      <c r="BH40" s="268"/>
      <c r="BI40" s="268"/>
      <c r="BJ40" s="268"/>
      <c r="BK40" s="268"/>
      <c r="BL40" s="268"/>
      <c r="BM40" s="268"/>
      <c r="BN40" s="280" t="s">
        <v>152</v>
      </c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280"/>
      <c r="CE40" s="280"/>
      <c r="CF40" s="280"/>
      <c r="CG40" s="280"/>
      <c r="CH40" s="281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89"/>
      <c r="CT40" s="89"/>
      <c r="CU40" s="89"/>
      <c r="CV40" s="89"/>
      <c r="CW40" s="89"/>
      <c r="CX40" s="89"/>
      <c r="CY40" s="89"/>
      <c r="CZ40" s="89"/>
      <c r="DA40" s="89"/>
      <c r="DB40" s="89"/>
      <c r="DC40" s="89"/>
      <c r="DD40" s="89"/>
      <c r="DE40" s="89"/>
      <c r="DF40" s="89"/>
      <c r="DG40" s="89"/>
      <c r="DH40" s="89"/>
      <c r="DI40" s="89"/>
      <c r="DJ40" s="89"/>
      <c r="DK40" s="89"/>
      <c r="DL40" s="89"/>
      <c r="DM40" s="89"/>
      <c r="DN40" s="89"/>
      <c r="DO40" s="89"/>
      <c r="DP40" s="89"/>
      <c r="DQ40" s="89"/>
      <c r="DR40" s="89"/>
      <c r="DS40" s="89"/>
      <c r="DT40" s="89"/>
      <c r="DU40" s="89"/>
      <c r="DV40" s="89"/>
      <c r="DW40" s="89"/>
      <c r="DX40" s="89"/>
      <c r="DY40" s="89"/>
      <c r="DZ40" s="89"/>
      <c r="EA40" s="89"/>
      <c r="EB40" s="89"/>
      <c r="EC40" s="89"/>
      <c r="ED40" s="89"/>
      <c r="EE40" s="89"/>
      <c r="EF40" s="89"/>
      <c r="EG40" s="89"/>
      <c r="EH40" s="89"/>
      <c r="EI40" s="89"/>
      <c r="EJ40" s="89"/>
      <c r="EK40" s="89"/>
      <c r="EL40" s="89"/>
      <c r="EM40" s="89"/>
      <c r="EN40" s="89"/>
      <c r="EO40" s="89"/>
      <c r="EP40" s="89"/>
      <c r="EQ40" s="89"/>
      <c r="ER40" s="89"/>
      <c r="ES40" s="89"/>
      <c r="ET40" s="89"/>
      <c r="EU40" s="89"/>
      <c r="EV40" s="89"/>
      <c r="EW40" s="89"/>
      <c r="EX40" s="122"/>
      <c r="EY40" s="26"/>
      <c r="EZ40" s="86"/>
      <c r="FA40" s="2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  <c r="IW40" s="84"/>
      <c r="IX40" s="84"/>
      <c r="IY40" s="84"/>
      <c r="IZ40" s="84"/>
      <c r="JA40" s="84"/>
      <c r="JB40" s="84"/>
      <c r="JC40" s="84"/>
      <c r="JD40" s="84"/>
      <c r="JE40" s="84"/>
      <c r="JF40" s="84"/>
      <c r="JG40" s="84"/>
      <c r="JH40" s="84"/>
      <c r="JI40" s="84"/>
      <c r="JJ40" s="84"/>
      <c r="JK40" s="84"/>
      <c r="JL40" s="84"/>
      <c r="JM40" s="84"/>
      <c r="JN40" s="84"/>
      <c r="JO40" s="84"/>
      <c r="JP40" s="84"/>
      <c r="JQ40" s="84"/>
      <c r="JR40" s="84"/>
      <c r="JS40" s="84"/>
      <c r="JT40" s="84"/>
      <c r="JU40" s="84"/>
      <c r="JV40" s="84"/>
    </row>
    <row r="41" spans="1:282" s="91" customFormat="1" ht="18.600000000000001" customHeight="1" thickBot="1" x14ac:dyDescent="0.25">
      <c r="A41" s="82"/>
      <c r="B41" s="82"/>
      <c r="C41" s="24"/>
      <c r="D41" s="24"/>
      <c r="E41" s="25"/>
      <c r="F41" s="120"/>
      <c r="G41" s="251" t="s">
        <v>138</v>
      </c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3"/>
      <c r="V41" s="264">
        <f>SUMIF('Navržená opatření,výdaje a cíle'!P22:P510,"b)",'Navržená opatření,výdaje a cíle'!L22:L510)</f>
        <v>0</v>
      </c>
      <c r="W41" s="265"/>
      <c r="X41" s="265"/>
      <c r="Y41" s="265"/>
      <c r="Z41" s="265"/>
      <c r="AA41" s="265"/>
      <c r="AB41" s="265"/>
      <c r="AC41" s="265"/>
      <c r="AD41" s="265"/>
      <c r="AE41" s="265"/>
      <c r="AF41" s="265"/>
      <c r="AG41" s="265"/>
      <c r="AH41" s="265"/>
      <c r="AI41" s="265"/>
      <c r="AJ41" s="265"/>
      <c r="AK41" s="265"/>
      <c r="AL41" s="265"/>
      <c r="AM41" s="265"/>
      <c r="AN41" s="265"/>
      <c r="AO41" s="265"/>
      <c r="AP41" s="265"/>
      <c r="AQ41" s="265"/>
      <c r="AR41" s="265"/>
      <c r="AS41" s="268" t="str">
        <f t="shared" ref="AS41:AS49" si="7">IFERROR(V41/$V$52*100,"")</f>
        <v/>
      </c>
      <c r="AT41" s="268"/>
      <c r="AU41" s="268"/>
      <c r="AV41" s="268"/>
      <c r="AW41" s="268"/>
      <c r="AX41" s="268"/>
      <c r="AY41" s="268"/>
      <c r="AZ41" s="268"/>
      <c r="BA41" s="268"/>
      <c r="BB41" s="268"/>
      <c r="BC41" s="268"/>
      <c r="BD41" s="268"/>
      <c r="BE41" s="268"/>
      <c r="BF41" s="268"/>
      <c r="BG41" s="268"/>
      <c r="BH41" s="268"/>
      <c r="BI41" s="268"/>
      <c r="BJ41" s="268"/>
      <c r="BK41" s="268"/>
      <c r="BL41" s="268"/>
      <c r="BM41" s="268"/>
      <c r="BN41" s="257" t="s">
        <v>153</v>
      </c>
      <c r="BO41" s="257"/>
      <c r="BP41" s="257"/>
      <c r="BQ41" s="257"/>
      <c r="BR41" s="257"/>
      <c r="BS41" s="257"/>
      <c r="BT41" s="257"/>
      <c r="BU41" s="257"/>
      <c r="BV41" s="257"/>
      <c r="BW41" s="257"/>
      <c r="BX41" s="257"/>
      <c r="BY41" s="257"/>
      <c r="BZ41" s="257"/>
      <c r="CA41" s="257"/>
      <c r="CB41" s="257"/>
      <c r="CC41" s="257"/>
      <c r="CD41" s="257"/>
      <c r="CE41" s="257"/>
      <c r="CF41" s="257"/>
      <c r="CG41" s="257"/>
      <c r="CH41" s="258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89"/>
      <c r="CT41" s="89"/>
      <c r="CU41" s="89"/>
      <c r="CV41" s="89"/>
      <c r="CW41" s="89"/>
      <c r="CX41" s="89"/>
      <c r="CY41" s="89"/>
      <c r="CZ41" s="89"/>
      <c r="DA41" s="89"/>
      <c r="DB41" s="89"/>
      <c r="DC41" s="89"/>
      <c r="DD41" s="89"/>
      <c r="DE41" s="89"/>
      <c r="DF41" s="89"/>
      <c r="DG41" s="89"/>
      <c r="DH41" s="89"/>
      <c r="DI41" s="89"/>
      <c r="DJ41" s="89"/>
      <c r="DK41" s="89"/>
      <c r="DL41" s="89"/>
      <c r="DM41" s="89"/>
      <c r="DN41" s="89"/>
      <c r="DO41" s="89"/>
      <c r="DP41" s="89"/>
      <c r="DQ41" s="89"/>
      <c r="DR41" s="89"/>
      <c r="DS41" s="89"/>
      <c r="DT41" s="89"/>
      <c r="DU41" s="89"/>
      <c r="DV41" s="89"/>
      <c r="DW41" s="89"/>
      <c r="DX41" s="89"/>
      <c r="DY41" s="89"/>
      <c r="DZ41" s="89"/>
      <c r="EA41" s="89"/>
      <c r="EB41" s="89"/>
      <c r="EC41" s="89"/>
      <c r="ED41" s="89"/>
      <c r="EE41" s="89"/>
      <c r="EF41" s="89"/>
      <c r="EG41" s="89"/>
      <c r="EH41" s="89"/>
      <c r="EI41" s="89"/>
      <c r="EJ41" s="89"/>
      <c r="EK41" s="89"/>
      <c r="EL41" s="89"/>
      <c r="EM41" s="89"/>
      <c r="EN41" s="89"/>
      <c r="EO41" s="89"/>
      <c r="EP41" s="89"/>
      <c r="EQ41" s="89"/>
      <c r="ER41" s="89"/>
      <c r="ES41" s="89"/>
      <c r="ET41" s="89"/>
      <c r="EU41" s="89"/>
      <c r="EV41" s="89"/>
      <c r="EW41" s="89"/>
      <c r="EX41" s="122"/>
      <c r="EY41" s="26"/>
      <c r="EZ41" s="86"/>
      <c r="FA41" s="2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  <c r="IW41" s="84"/>
      <c r="IX41" s="84"/>
      <c r="IY41" s="84"/>
      <c r="IZ41" s="84"/>
      <c r="JA41" s="84"/>
      <c r="JB41" s="84"/>
      <c r="JC41" s="84"/>
      <c r="JD41" s="84"/>
      <c r="JE41" s="84"/>
      <c r="JF41" s="84"/>
      <c r="JG41" s="84"/>
      <c r="JH41" s="84"/>
      <c r="JI41" s="84"/>
      <c r="JJ41" s="84"/>
      <c r="JK41" s="84"/>
      <c r="JL41" s="84"/>
      <c r="JM41" s="84"/>
      <c r="JN41" s="84"/>
      <c r="JO41" s="84"/>
      <c r="JP41" s="84"/>
      <c r="JQ41" s="84"/>
      <c r="JR41" s="84"/>
      <c r="JS41" s="84"/>
      <c r="JT41" s="84"/>
      <c r="JU41" s="84"/>
      <c r="JV41" s="84"/>
    </row>
    <row r="42" spans="1:282" s="91" customFormat="1" ht="18.600000000000001" customHeight="1" thickBot="1" x14ac:dyDescent="0.25">
      <c r="A42" s="82"/>
      <c r="B42" s="82"/>
      <c r="C42" s="24"/>
      <c r="D42" s="24"/>
      <c r="E42" s="25"/>
      <c r="F42" s="120"/>
      <c r="G42" s="251" t="s">
        <v>139</v>
      </c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3"/>
      <c r="V42" s="264">
        <f>SUMIF('Navržená opatření,výdaje a cíle'!P22:P510,"c)",'Navržená opatření,výdaje a cíle'!L22:L510)</f>
        <v>0</v>
      </c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  <c r="AH42" s="265"/>
      <c r="AI42" s="265"/>
      <c r="AJ42" s="265"/>
      <c r="AK42" s="265"/>
      <c r="AL42" s="265"/>
      <c r="AM42" s="265"/>
      <c r="AN42" s="265"/>
      <c r="AO42" s="265"/>
      <c r="AP42" s="265"/>
      <c r="AQ42" s="265"/>
      <c r="AR42" s="265"/>
      <c r="AS42" s="268" t="str">
        <f t="shared" si="7"/>
        <v/>
      </c>
      <c r="AT42" s="268"/>
      <c r="AU42" s="268"/>
      <c r="AV42" s="268"/>
      <c r="AW42" s="268"/>
      <c r="AX42" s="268"/>
      <c r="AY42" s="268"/>
      <c r="AZ42" s="268"/>
      <c r="BA42" s="268"/>
      <c r="BB42" s="268"/>
      <c r="BC42" s="268"/>
      <c r="BD42" s="268"/>
      <c r="BE42" s="268"/>
      <c r="BF42" s="268"/>
      <c r="BG42" s="268"/>
      <c r="BH42" s="268"/>
      <c r="BI42" s="268"/>
      <c r="BJ42" s="268"/>
      <c r="BK42" s="268"/>
      <c r="BL42" s="268"/>
      <c r="BM42" s="268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8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89"/>
      <c r="CT42" s="89"/>
      <c r="CU42" s="89"/>
      <c r="CV42" s="89"/>
      <c r="CW42" s="89"/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9"/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9"/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122"/>
      <c r="EY42" s="26"/>
      <c r="EZ42" s="86"/>
      <c r="FA42" s="2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  <c r="IW42" s="84"/>
      <c r="IX42" s="84"/>
      <c r="IY42" s="84"/>
      <c r="IZ42" s="84"/>
      <c r="JA42" s="84"/>
      <c r="JB42" s="84"/>
      <c r="JC42" s="84"/>
      <c r="JD42" s="84"/>
      <c r="JE42" s="84"/>
      <c r="JF42" s="84"/>
      <c r="JG42" s="84"/>
      <c r="JH42" s="84"/>
      <c r="JI42" s="84"/>
      <c r="JJ42" s="84"/>
      <c r="JK42" s="84"/>
      <c r="JL42" s="84"/>
      <c r="JM42" s="84"/>
      <c r="JN42" s="84"/>
      <c r="JO42" s="84"/>
      <c r="JP42" s="84"/>
      <c r="JQ42" s="84"/>
      <c r="JR42" s="84"/>
      <c r="JS42" s="84"/>
      <c r="JT42" s="84"/>
      <c r="JU42" s="84"/>
      <c r="JV42" s="84"/>
    </row>
    <row r="43" spans="1:282" s="91" customFormat="1" ht="18.600000000000001" customHeight="1" thickBot="1" x14ac:dyDescent="0.25">
      <c r="A43" s="82"/>
      <c r="B43" s="82"/>
      <c r="C43" s="24"/>
      <c r="D43" s="24"/>
      <c r="E43" s="25"/>
      <c r="F43" s="120"/>
      <c r="G43" s="254" t="s">
        <v>140</v>
      </c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6"/>
      <c r="V43" s="264">
        <f>SUMIF('Navržená opatření,výdaje a cíle'!P22:P510,"d)",'Navržená opatření,výdaje a cíle'!L22:L510)</f>
        <v>0</v>
      </c>
      <c r="W43" s="265"/>
      <c r="X43" s="265"/>
      <c r="Y43" s="265"/>
      <c r="Z43" s="265"/>
      <c r="AA43" s="265"/>
      <c r="AB43" s="265"/>
      <c r="AC43" s="265"/>
      <c r="AD43" s="265"/>
      <c r="AE43" s="265"/>
      <c r="AF43" s="265"/>
      <c r="AG43" s="265"/>
      <c r="AH43" s="265"/>
      <c r="AI43" s="265"/>
      <c r="AJ43" s="265"/>
      <c r="AK43" s="265"/>
      <c r="AL43" s="265"/>
      <c r="AM43" s="265"/>
      <c r="AN43" s="265"/>
      <c r="AO43" s="265"/>
      <c r="AP43" s="265"/>
      <c r="AQ43" s="265"/>
      <c r="AR43" s="265"/>
      <c r="AS43" s="268" t="str">
        <f t="shared" si="7"/>
        <v/>
      </c>
      <c r="AT43" s="268"/>
      <c r="AU43" s="268"/>
      <c r="AV43" s="268"/>
      <c r="AW43" s="268"/>
      <c r="AX43" s="268"/>
      <c r="AY43" s="268"/>
      <c r="AZ43" s="268"/>
      <c r="BA43" s="268"/>
      <c r="BB43" s="268"/>
      <c r="BC43" s="268"/>
      <c r="BD43" s="268"/>
      <c r="BE43" s="268"/>
      <c r="BF43" s="268"/>
      <c r="BG43" s="268"/>
      <c r="BH43" s="268"/>
      <c r="BI43" s="268"/>
      <c r="BJ43" s="268"/>
      <c r="BK43" s="268"/>
      <c r="BL43" s="268"/>
      <c r="BM43" s="268"/>
      <c r="BN43" s="257">
        <v>2</v>
      </c>
      <c r="BO43" s="257"/>
      <c r="BP43" s="257"/>
      <c r="BQ43" s="257"/>
      <c r="BR43" s="257"/>
      <c r="BS43" s="257"/>
      <c r="BT43" s="257"/>
      <c r="BU43" s="257"/>
      <c r="BV43" s="257"/>
      <c r="BW43" s="257"/>
      <c r="BX43" s="257"/>
      <c r="BY43" s="257"/>
      <c r="BZ43" s="257"/>
      <c r="CA43" s="257"/>
      <c r="CB43" s="257"/>
      <c r="CC43" s="257"/>
      <c r="CD43" s="257"/>
      <c r="CE43" s="257"/>
      <c r="CF43" s="257"/>
      <c r="CG43" s="257"/>
      <c r="CH43" s="258"/>
      <c r="CI43" s="89"/>
      <c r="CJ43" s="89"/>
      <c r="CK43" s="89"/>
      <c r="CL43" s="89"/>
      <c r="CM43" s="89"/>
      <c r="CN43" s="89"/>
      <c r="CO43" s="89"/>
      <c r="CP43" s="89"/>
      <c r="CQ43" s="89"/>
      <c r="CR43" s="89"/>
      <c r="CS43" s="89"/>
      <c r="CT43" s="89"/>
      <c r="CU43" s="89"/>
      <c r="CV43" s="89"/>
      <c r="CW43" s="89"/>
      <c r="CX43" s="89"/>
      <c r="CY43" s="89"/>
      <c r="CZ43" s="89"/>
      <c r="DA43" s="89"/>
      <c r="DB43" s="89"/>
      <c r="DC43" s="89"/>
      <c r="DD43" s="89"/>
      <c r="DE43" s="89"/>
      <c r="DF43" s="89"/>
      <c r="DG43" s="89"/>
      <c r="DH43" s="89"/>
      <c r="DI43" s="89"/>
      <c r="DJ43" s="89"/>
      <c r="DK43" s="89"/>
      <c r="DL43" s="89"/>
      <c r="DM43" s="89"/>
      <c r="DN43" s="89"/>
      <c r="DO43" s="89"/>
      <c r="DP43" s="89"/>
      <c r="DQ43" s="89"/>
      <c r="DR43" s="89"/>
      <c r="DS43" s="89"/>
      <c r="DT43" s="89"/>
      <c r="DU43" s="89"/>
      <c r="DV43" s="89"/>
      <c r="DW43" s="89"/>
      <c r="DX43" s="89"/>
      <c r="DY43" s="89"/>
      <c r="DZ43" s="89"/>
      <c r="EA43" s="89"/>
      <c r="EB43" s="89"/>
      <c r="EC43" s="89"/>
      <c r="ED43" s="89"/>
      <c r="EE43" s="89"/>
      <c r="EF43" s="89"/>
      <c r="EG43" s="89"/>
      <c r="EH43" s="89"/>
      <c r="EI43" s="89"/>
      <c r="EJ43" s="89"/>
      <c r="EK43" s="89"/>
      <c r="EL43" s="89"/>
      <c r="EM43" s="89"/>
      <c r="EN43" s="89"/>
      <c r="EO43" s="89"/>
      <c r="EP43" s="89"/>
      <c r="EQ43" s="89"/>
      <c r="ER43" s="89"/>
      <c r="ES43" s="89"/>
      <c r="ET43" s="89"/>
      <c r="EU43" s="89"/>
      <c r="EV43" s="89"/>
      <c r="EW43" s="89"/>
      <c r="EX43" s="122"/>
      <c r="EY43" s="26"/>
      <c r="EZ43" s="86"/>
      <c r="FA43" s="2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  <c r="IW43" s="84"/>
      <c r="IX43" s="84"/>
      <c r="IY43" s="84"/>
      <c r="IZ43" s="84"/>
      <c r="JA43" s="84"/>
      <c r="JB43" s="84"/>
      <c r="JC43" s="84"/>
      <c r="JD43" s="84"/>
      <c r="JE43" s="84"/>
      <c r="JF43" s="84"/>
      <c r="JG43" s="84"/>
      <c r="JH43" s="84"/>
      <c r="JI43" s="84"/>
      <c r="JJ43" s="84"/>
      <c r="JK43" s="84"/>
      <c r="JL43" s="84"/>
      <c r="JM43" s="84"/>
      <c r="JN43" s="84"/>
      <c r="JO43" s="84"/>
      <c r="JP43" s="84"/>
      <c r="JQ43" s="84"/>
      <c r="JR43" s="84"/>
      <c r="JS43" s="84"/>
      <c r="JT43" s="84"/>
      <c r="JU43" s="84"/>
      <c r="JV43" s="84"/>
    </row>
    <row r="44" spans="1:282" s="91" customFormat="1" ht="18.600000000000001" customHeight="1" thickBot="1" x14ac:dyDescent="0.25">
      <c r="A44" s="82"/>
      <c r="B44" s="82"/>
      <c r="C44" s="24"/>
      <c r="D44" s="24"/>
      <c r="E44" s="25"/>
      <c r="F44" s="120"/>
      <c r="G44" s="251" t="s">
        <v>141</v>
      </c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3"/>
      <c r="V44" s="264">
        <f>SUMIF('Navržená opatření,výdaje a cíle'!P22:P510,"e)",'Navržená opatření,výdaje a cíle'!L22:L510)</f>
        <v>0</v>
      </c>
      <c r="W44" s="265"/>
      <c r="X44" s="265"/>
      <c r="Y44" s="265"/>
      <c r="Z44" s="265"/>
      <c r="AA44" s="265"/>
      <c r="AB44" s="265"/>
      <c r="AC44" s="265"/>
      <c r="AD44" s="265"/>
      <c r="AE44" s="265"/>
      <c r="AF44" s="265"/>
      <c r="AG44" s="265"/>
      <c r="AH44" s="265"/>
      <c r="AI44" s="265"/>
      <c r="AJ44" s="265"/>
      <c r="AK44" s="265"/>
      <c r="AL44" s="265"/>
      <c r="AM44" s="265"/>
      <c r="AN44" s="265"/>
      <c r="AO44" s="265"/>
      <c r="AP44" s="265"/>
      <c r="AQ44" s="265"/>
      <c r="AR44" s="265"/>
      <c r="AS44" s="268" t="str">
        <f t="shared" si="7"/>
        <v/>
      </c>
      <c r="AT44" s="268"/>
      <c r="AU44" s="268"/>
      <c r="AV44" s="268"/>
      <c r="AW44" s="268"/>
      <c r="AX44" s="268"/>
      <c r="AY44" s="268"/>
      <c r="AZ44" s="268"/>
      <c r="BA44" s="268"/>
      <c r="BB44" s="268"/>
      <c r="BC44" s="268"/>
      <c r="BD44" s="268"/>
      <c r="BE44" s="268"/>
      <c r="BF44" s="268"/>
      <c r="BG44" s="268"/>
      <c r="BH44" s="268"/>
      <c r="BI44" s="268"/>
      <c r="BJ44" s="268"/>
      <c r="BK44" s="268"/>
      <c r="BL44" s="268"/>
      <c r="BM44" s="268"/>
      <c r="BN44" s="282">
        <v>15</v>
      </c>
      <c r="BO44" s="283"/>
      <c r="BP44" s="283"/>
      <c r="BQ44" s="283"/>
      <c r="BR44" s="283"/>
      <c r="BS44" s="283"/>
      <c r="BT44" s="283"/>
      <c r="BU44" s="283"/>
      <c r="BV44" s="283"/>
      <c r="BW44" s="283"/>
      <c r="BX44" s="283"/>
      <c r="BY44" s="283"/>
      <c r="BZ44" s="283"/>
      <c r="CA44" s="283"/>
      <c r="CB44" s="283"/>
      <c r="CC44" s="283"/>
      <c r="CD44" s="283"/>
      <c r="CE44" s="283"/>
      <c r="CF44" s="283"/>
      <c r="CG44" s="283"/>
      <c r="CH44" s="284"/>
      <c r="CI44" s="89"/>
      <c r="CJ44" s="89"/>
      <c r="CK44" s="89"/>
      <c r="CL44" s="89"/>
      <c r="CM44" s="89"/>
      <c r="CN44" s="89"/>
      <c r="CO44" s="89"/>
      <c r="CP44" s="89"/>
      <c r="CQ44" s="89"/>
      <c r="CR44" s="89"/>
      <c r="CS44" s="89"/>
      <c r="CT44" s="89"/>
      <c r="CU44" s="89"/>
      <c r="CV44" s="89"/>
      <c r="CW44" s="89"/>
      <c r="CX44" s="89"/>
      <c r="CY44" s="89"/>
      <c r="CZ44" s="89"/>
      <c r="DA44" s="89"/>
      <c r="DB44" s="89"/>
      <c r="DC44" s="89"/>
      <c r="DD44" s="89"/>
      <c r="DE44" s="89"/>
      <c r="DF44" s="89"/>
      <c r="DG44" s="89"/>
      <c r="DH44" s="89"/>
      <c r="DI44" s="89"/>
      <c r="DJ44" s="89"/>
      <c r="DK44" s="89"/>
      <c r="DL44" s="89"/>
      <c r="DM44" s="89"/>
      <c r="DN44" s="89"/>
      <c r="DO44" s="89"/>
      <c r="DP44" s="89"/>
      <c r="DQ44" s="89"/>
      <c r="DR44" s="89"/>
      <c r="DS44" s="89"/>
      <c r="DT44" s="89"/>
      <c r="DU44" s="89"/>
      <c r="DV44" s="89"/>
      <c r="DW44" s="89"/>
      <c r="DX44" s="89"/>
      <c r="DY44" s="89"/>
      <c r="DZ44" s="89"/>
      <c r="EA44" s="89"/>
      <c r="EB44" s="89"/>
      <c r="EC44" s="89"/>
      <c r="ED44" s="89"/>
      <c r="EE44" s="89"/>
      <c r="EF44" s="89"/>
      <c r="EG44" s="89"/>
      <c r="EH44" s="89"/>
      <c r="EI44" s="89"/>
      <c r="EJ44" s="89"/>
      <c r="EK44" s="89"/>
      <c r="EL44" s="89"/>
      <c r="EM44" s="89"/>
      <c r="EN44" s="89"/>
      <c r="EO44" s="89"/>
      <c r="EP44" s="89"/>
      <c r="EQ44" s="89"/>
      <c r="ER44" s="89"/>
      <c r="ES44" s="89"/>
      <c r="ET44" s="89"/>
      <c r="EU44" s="89"/>
      <c r="EV44" s="89"/>
      <c r="EW44" s="89"/>
      <c r="EX44" s="122"/>
      <c r="EY44" s="26"/>
      <c r="EZ44" s="86"/>
      <c r="FA44" s="2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  <c r="IW44" s="84"/>
      <c r="IX44" s="84"/>
      <c r="IY44" s="84"/>
      <c r="IZ44" s="84"/>
      <c r="JA44" s="84"/>
      <c r="JB44" s="84"/>
      <c r="JC44" s="84"/>
      <c r="JD44" s="84"/>
      <c r="JE44" s="84"/>
      <c r="JF44" s="84"/>
      <c r="JG44" s="84"/>
      <c r="JH44" s="84"/>
      <c r="JI44" s="84"/>
      <c r="JJ44" s="84"/>
      <c r="JK44" s="84"/>
      <c r="JL44" s="84"/>
      <c r="JM44" s="84"/>
      <c r="JN44" s="84"/>
      <c r="JO44" s="84"/>
      <c r="JP44" s="84"/>
      <c r="JQ44" s="84"/>
      <c r="JR44" s="84"/>
      <c r="JS44" s="84"/>
      <c r="JT44" s="84"/>
      <c r="JU44" s="84"/>
      <c r="JV44" s="84"/>
    </row>
    <row r="45" spans="1:282" s="91" customFormat="1" ht="18.600000000000001" customHeight="1" thickBot="1" x14ac:dyDescent="0.25">
      <c r="A45" s="82"/>
      <c r="B45" s="82"/>
      <c r="C45" s="24"/>
      <c r="D45" s="24"/>
      <c r="E45" s="25"/>
      <c r="F45" s="120"/>
      <c r="G45" s="251" t="s">
        <v>142</v>
      </c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3"/>
      <c r="V45" s="264">
        <f>SUMIF('Navržená opatření,výdaje a cíle'!P22:P510,"f)",'Navržená opatření,výdaje a cíle'!L22:L510)</f>
        <v>0</v>
      </c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265"/>
      <c r="AI45" s="265"/>
      <c r="AJ45" s="265"/>
      <c r="AK45" s="265"/>
      <c r="AL45" s="265"/>
      <c r="AM45" s="265"/>
      <c r="AN45" s="265"/>
      <c r="AO45" s="265"/>
      <c r="AP45" s="265"/>
      <c r="AQ45" s="265"/>
      <c r="AR45" s="265"/>
      <c r="AS45" s="268" t="str">
        <f t="shared" si="7"/>
        <v/>
      </c>
      <c r="AT45" s="268"/>
      <c r="AU45" s="268"/>
      <c r="AV45" s="268"/>
      <c r="AW45" s="268"/>
      <c r="AX45" s="268"/>
      <c r="AY45" s="268"/>
      <c r="AZ45" s="268"/>
      <c r="BA45" s="268"/>
      <c r="BB45" s="268"/>
      <c r="BC45" s="268"/>
      <c r="BD45" s="268"/>
      <c r="BE45" s="268"/>
      <c r="BF45" s="268"/>
      <c r="BG45" s="268"/>
      <c r="BH45" s="268"/>
      <c r="BI45" s="268"/>
      <c r="BJ45" s="268"/>
      <c r="BK45" s="268"/>
      <c r="BL45" s="268"/>
      <c r="BM45" s="268"/>
      <c r="BN45" s="285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7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89"/>
      <c r="CT45" s="89"/>
      <c r="CU45" s="89"/>
      <c r="CV45" s="89"/>
      <c r="CW45" s="89"/>
      <c r="CX45" s="89"/>
      <c r="CY45" s="89"/>
      <c r="CZ45" s="89"/>
      <c r="DA45" s="89"/>
      <c r="DB45" s="89"/>
      <c r="DC45" s="89"/>
      <c r="DD45" s="89"/>
      <c r="DE45" s="89"/>
      <c r="DF45" s="89"/>
      <c r="DG45" s="89"/>
      <c r="DH45" s="89"/>
      <c r="DI45" s="89"/>
      <c r="DJ45" s="89"/>
      <c r="DK45" s="89"/>
      <c r="DL45" s="89"/>
      <c r="DM45" s="89"/>
      <c r="DN45" s="89"/>
      <c r="DO45" s="89"/>
      <c r="DP45" s="89"/>
      <c r="DQ45" s="89"/>
      <c r="DR45" s="89"/>
      <c r="DS45" s="89"/>
      <c r="DT45" s="89"/>
      <c r="DU45" s="89"/>
      <c r="DV45" s="89"/>
      <c r="DW45" s="89"/>
      <c r="DX45" s="89"/>
      <c r="DY45" s="89"/>
      <c r="DZ45" s="89"/>
      <c r="EA45" s="89"/>
      <c r="EB45" s="89"/>
      <c r="EC45" s="89"/>
      <c r="ED45" s="89"/>
      <c r="EE45" s="89"/>
      <c r="EF45" s="89"/>
      <c r="EG45" s="89"/>
      <c r="EH45" s="89"/>
      <c r="EI45" s="89"/>
      <c r="EJ45" s="89"/>
      <c r="EK45" s="89"/>
      <c r="EL45" s="89"/>
      <c r="EM45" s="89"/>
      <c r="EN45" s="89"/>
      <c r="EO45" s="89"/>
      <c r="EP45" s="89"/>
      <c r="EQ45" s="89"/>
      <c r="ER45" s="89"/>
      <c r="ES45" s="89"/>
      <c r="ET45" s="89"/>
      <c r="EU45" s="89"/>
      <c r="EV45" s="89"/>
      <c r="EW45" s="89"/>
      <c r="EX45" s="122"/>
      <c r="EY45" s="26"/>
      <c r="EZ45" s="86"/>
      <c r="FA45" s="2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  <c r="IW45" s="84"/>
      <c r="IX45" s="84"/>
      <c r="IY45" s="84"/>
      <c r="IZ45" s="84"/>
      <c r="JA45" s="84"/>
      <c r="JB45" s="84"/>
      <c r="JC45" s="84"/>
      <c r="JD45" s="84"/>
      <c r="JE45" s="84"/>
      <c r="JF45" s="84"/>
      <c r="JG45" s="84"/>
      <c r="JH45" s="84"/>
      <c r="JI45" s="84"/>
      <c r="JJ45" s="84"/>
      <c r="JK45" s="84"/>
      <c r="JL45" s="84"/>
      <c r="JM45" s="84"/>
      <c r="JN45" s="84"/>
      <c r="JO45" s="84"/>
      <c r="JP45" s="84"/>
      <c r="JQ45" s="84"/>
      <c r="JR45" s="84"/>
      <c r="JS45" s="84"/>
      <c r="JT45" s="84"/>
      <c r="JU45" s="84"/>
      <c r="JV45" s="84"/>
    </row>
    <row r="46" spans="1:282" s="91" customFormat="1" ht="18.600000000000001" customHeight="1" thickBot="1" x14ac:dyDescent="0.25">
      <c r="A46" s="82"/>
      <c r="B46" s="82"/>
      <c r="C46" s="24"/>
      <c r="D46" s="24"/>
      <c r="E46" s="25"/>
      <c r="F46" s="120"/>
      <c r="G46" s="251" t="s">
        <v>143</v>
      </c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3"/>
      <c r="V46" s="264">
        <f>SUMIF('Navržená opatření,výdaje a cíle'!P22:P510,"g)",'Navržená opatření,výdaje a cíle'!L22:L510)</f>
        <v>0</v>
      </c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5"/>
      <c r="AJ46" s="265"/>
      <c r="AK46" s="265"/>
      <c r="AL46" s="265"/>
      <c r="AM46" s="265"/>
      <c r="AN46" s="265"/>
      <c r="AO46" s="265"/>
      <c r="AP46" s="265"/>
      <c r="AQ46" s="265"/>
      <c r="AR46" s="265"/>
      <c r="AS46" s="268" t="str">
        <f t="shared" si="7"/>
        <v/>
      </c>
      <c r="AT46" s="268"/>
      <c r="AU46" s="268"/>
      <c r="AV46" s="268"/>
      <c r="AW46" s="268"/>
      <c r="AX46" s="268"/>
      <c r="AY46" s="268"/>
      <c r="AZ46" s="268"/>
      <c r="BA46" s="268"/>
      <c r="BB46" s="268"/>
      <c r="BC46" s="268"/>
      <c r="BD46" s="268"/>
      <c r="BE46" s="268"/>
      <c r="BF46" s="268"/>
      <c r="BG46" s="268"/>
      <c r="BH46" s="268"/>
      <c r="BI46" s="268"/>
      <c r="BJ46" s="268"/>
      <c r="BK46" s="268"/>
      <c r="BL46" s="268"/>
      <c r="BM46" s="268"/>
      <c r="BN46" s="257"/>
      <c r="BO46" s="257"/>
      <c r="BP46" s="257"/>
      <c r="BQ46" s="257"/>
      <c r="BR46" s="257"/>
      <c r="BS46" s="257"/>
      <c r="BT46" s="257"/>
      <c r="BU46" s="257"/>
      <c r="BV46" s="257"/>
      <c r="BW46" s="257"/>
      <c r="BX46" s="257"/>
      <c r="BY46" s="257"/>
      <c r="BZ46" s="257"/>
      <c r="CA46" s="257"/>
      <c r="CB46" s="257"/>
      <c r="CC46" s="257"/>
      <c r="CD46" s="257"/>
      <c r="CE46" s="257"/>
      <c r="CF46" s="257"/>
      <c r="CG46" s="257"/>
      <c r="CH46" s="258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89"/>
      <c r="CT46" s="89"/>
      <c r="CU46" s="89"/>
      <c r="CV46" s="89"/>
      <c r="CW46" s="89"/>
      <c r="CX46" s="89"/>
      <c r="CY46" s="89"/>
      <c r="CZ46" s="89"/>
      <c r="DA46" s="89"/>
      <c r="DB46" s="89"/>
      <c r="DC46" s="89"/>
      <c r="DD46" s="89"/>
      <c r="DE46" s="89"/>
      <c r="DF46" s="89"/>
      <c r="DG46" s="89"/>
      <c r="DH46" s="89"/>
      <c r="DI46" s="89"/>
      <c r="DJ46" s="89"/>
      <c r="DK46" s="89"/>
      <c r="DL46" s="89"/>
      <c r="DM46" s="89"/>
      <c r="DN46" s="89"/>
      <c r="DO46" s="89"/>
      <c r="DP46" s="89"/>
      <c r="DQ46" s="89"/>
      <c r="DR46" s="89"/>
      <c r="DS46" s="89"/>
      <c r="DT46" s="89"/>
      <c r="DU46" s="89"/>
      <c r="DV46" s="89"/>
      <c r="DW46" s="89"/>
      <c r="DX46" s="89"/>
      <c r="DY46" s="89"/>
      <c r="DZ46" s="89"/>
      <c r="EA46" s="89"/>
      <c r="EB46" s="89"/>
      <c r="EC46" s="89"/>
      <c r="ED46" s="89"/>
      <c r="EE46" s="89"/>
      <c r="EF46" s="89"/>
      <c r="EG46" s="89"/>
      <c r="EH46" s="89"/>
      <c r="EI46" s="89"/>
      <c r="EJ46" s="89"/>
      <c r="EK46" s="89"/>
      <c r="EL46" s="89"/>
      <c r="EM46" s="89"/>
      <c r="EN46" s="89"/>
      <c r="EO46" s="89"/>
      <c r="EP46" s="89"/>
      <c r="EQ46" s="89"/>
      <c r="ER46" s="89"/>
      <c r="ES46" s="89"/>
      <c r="ET46" s="89"/>
      <c r="EU46" s="89"/>
      <c r="EV46" s="89"/>
      <c r="EW46" s="89"/>
      <c r="EX46" s="122"/>
      <c r="EY46" s="26"/>
      <c r="EZ46" s="86"/>
      <c r="FA46" s="2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  <c r="IW46" s="84"/>
      <c r="IX46" s="84"/>
      <c r="IY46" s="84"/>
      <c r="IZ46" s="84"/>
      <c r="JA46" s="84"/>
      <c r="JB46" s="84"/>
      <c r="JC46" s="84"/>
      <c r="JD46" s="84"/>
      <c r="JE46" s="84"/>
      <c r="JF46" s="84"/>
      <c r="JG46" s="84"/>
      <c r="JH46" s="84"/>
      <c r="JI46" s="84"/>
      <c r="JJ46" s="84"/>
      <c r="JK46" s="84"/>
      <c r="JL46" s="84"/>
      <c r="JM46" s="84"/>
      <c r="JN46" s="84"/>
      <c r="JO46" s="84"/>
      <c r="JP46" s="84"/>
      <c r="JQ46" s="84"/>
      <c r="JR46" s="84"/>
      <c r="JS46" s="84"/>
      <c r="JT46" s="84"/>
      <c r="JU46" s="84"/>
      <c r="JV46" s="84"/>
    </row>
    <row r="47" spans="1:282" s="91" customFormat="1" ht="18.600000000000001" customHeight="1" thickBot="1" x14ac:dyDescent="0.25">
      <c r="A47" s="82"/>
      <c r="B47" s="82"/>
      <c r="C47" s="24"/>
      <c r="D47" s="24"/>
      <c r="E47" s="25"/>
      <c r="F47" s="120"/>
      <c r="G47" s="251" t="s">
        <v>144</v>
      </c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3"/>
      <c r="V47" s="264">
        <f>SUMIF('Navržená opatření,výdaje a cíle'!P22:P510,"h)",'Navržená opatření,výdaje a cíle'!L22:L510)</f>
        <v>0</v>
      </c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5"/>
      <c r="AJ47" s="265"/>
      <c r="AK47" s="265"/>
      <c r="AL47" s="265"/>
      <c r="AM47" s="265"/>
      <c r="AN47" s="265"/>
      <c r="AO47" s="265"/>
      <c r="AP47" s="265"/>
      <c r="AQ47" s="265"/>
      <c r="AR47" s="265"/>
      <c r="AS47" s="268" t="str">
        <f t="shared" si="7"/>
        <v/>
      </c>
      <c r="AT47" s="268"/>
      <c r="AU47" s="268"/>
      <c r="AV47" s="268"/>
      <c r="AW47" s="268"/>
      <c r="AX47" s="268"/>
      <c r="AY47" s="268"/>
      <c r="AZ47" s="268"/>
      <c r="BA47" s="268"/>
      <c r="BB47" s="268"/>
      <c r="BC47" s="268"/>
      <c r="BD47" s="268"/>
      <c r="BE47" s="268"/>
      <c r="BF47" s="268"/>
      <c r="BG47" s="268"/>
      <c r="BH47" s="268"/>
      <c r="BI47" s="268"/>
      <c r="BJ47" s="268"/>
      <c r="BK47" s="268"/>
      <c r="BL47" s="268"/>
      <c r="BM47" s="268"/>
      <c r="BN47" s="257"/>
      <c r="BO47" s="257"/>
      <c r="BP47" s="257"/>
      <c r="BQ47" s="257"/>
      <c r="BR47" s="257"/>
      <c r="BS47" s="257"/>
      <c r="BT47" s="257"/>
      <c r="BU47" s="257"/>
      <c r="BV47" s="257"/>
      <c r="BW47" s="257"/>
      <c r="BX47" s="257"/>
      <c r="BY47" s="257"/>
      <c r="BZ47" s="257"/>
      <c r="CA47" s="257"/>
      <c r="CB47" s="257"/>
      <c r="CC47" s="257"/>
      <c r="CD47" s="257"/>
      <c r="CE47" s="257"/>
      <c r="CF47" s="257"/>
      <c r="CG47" s="257"/>
      <c r="CH47" s="258"/>
      <c r="CI47" s="89"/>
      <c r="CJ47" s="89"/>
      <c r="CK47" s="89"/>
      <c r="CL47" s="89"/>
      <c r="CM47" s="89"/>
      <c r="CN47" s="89"/>
      <c r="CO47" s="89"/>
      <c r="CP47" s="89"/>
      <c r="CQ47" s="89"/>
      <c r="CR47" s="89"/>
      <c r="CS47" s="89"/>
      <c r="CT47" s="89"/>
      <c r="CU47" s="89"/>
      <c r="CV47" s="89"/>
      <c r="CW47" s="89"/>
      <c r="CX47" s="89"/>
      <c r="CY47" s="89"/>
      <c r="CZ47" s="89"/>
      <c r="DA47" s="89"/>
      <c r="DB47" s="89"/>
      <c r="DC47" s="89"/>
      <c r="DD47" s="89"/>
      <c r="DE47" s="89"/>
      <c r="DF47" s="89"/>
      <c r="DG47" s="89"/>
      <c r="DH47" s="89"/>
      <c r="DI47" s="89"/>
      <c r="DJ47" s="89"/>
      <c r="DK47" s="89"/>
      <c r="DL47" s="89"/>
      <c r="DM47" s="89"/>
      <c r="DN47" s="89"/>
      <c r="DO47" s="89"/>
      <c r="DP47" s="89"/>
      <c r="DQ47" s="89"/>
      <c r="DR47" s="89"/>
      <c r="DS47" s="89"/>
      <c r="DT47" s="89"/>
      <c r="DU47" s="89"/>
      <c r="DV47" s="89"/>
      <c r="DW47" s="89"/>
      <c r="DX47" s="89"/>
      <c r="DY47" s="89"/>
      <c r="DZ47" s="89"/>
      <c r="EA47" s="89"/>
      <c r="EB47" s="89"/>
      <c r="EC47" s="89"/>
      <c r="ED47" s="89"/>
      <c r="EE47" s="89"/>
      <c r="EF47" s="89"/>
      <c r="EG47" s="89"/>
      <c r="EH47" s="89"/>
      <c r="EI47" s="89"/>
      <c r="EJ47" s="89"/>
      <c r="EK47" s="89"/>
      <c r="EL47" s="89"/>
      <c r="EM47" s="89"/>
      <c r="EN47" s="89"/>
      <c r="EO47" s="89"/>
      <c r="EP47" s="89"/>
      <c r="EQ47" s="89"/>
      <c r="ER47" s="89"/>
      <c r="ES47" s="89"/>
      <c r="ET47" s="89"/>
      <c r="EU47" s="89"/>
      <c r="EV47" s="89"/>
      <c r="EW47" s="89"/>
      <c r="EX47" s="122"/>
      <c r="EY47" s="26"/>
      <c r="EZ47" s="86"/>
      <c r="FA47" s="2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  <c r="IW47" s="84"/>
      <c r="IX47" s="84"/>
      <c r="IY47" s="84"/>
      <c r="IZ47" s="84"/>
      <c r="JA47" s="84"/>
      <c r="JB47" s="84"/>
      <c r="JC47" s="84"/>
      <c r="JD47" s="84"/>
      <c r="JE47" s="84"/>
      <c r="JF47" s="84"/>
      <c r="JG47" s="84"/>
      <c r="JH47" s="84"/>
      <c r="JI47" s="84"/>
      <c r="JJ47" s="84"/>
      <c r="JK47" s="84"/>
      <c r="JL47" s="84"/>
      <c r="JM47" s="84"/>
      <c r="JN47" s="84"/>
      <c r="JO47" s="84"/>
      <c r="JP47" s="84"/>
      <c r="JQ47" s="84"/>
      <c r="JR47" s="84"/>
      <c r="JS47" s="84"/>
      <c r="JT47" s="84"/>
      <c r="JU47" s="84"/>
      <c r="JV47" s="84"/>
    </row>
    <row r="48" spans="1:282" s="91" customFormat="1" ht="18.600000000000001" customHeight="1" thickBot="1" x14ac:dyDescent="0.25">
      <c r="A48" s="82"/>
      <c r="B48" s="82"/>
      <c r="C48" s="24"/>
      <c r="D48" s="24"/>
      <c r="E48" s="25"/>
      <c r="F48" s="120"/>
      <c r="G48" s="254" t="s">
        <v>145</v>
      </c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6"/>
      <c r="V48" s="264">
        <f>SUMIF('Navržená opatření,výdaje a cíle'!P22:P510,"i)",'Navržená opatření,výdaje a cíle'!L22:L510)</f>
        <v>0</v>
      </c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265"/>
      <c r="AI48" s="265"/>
      <c r="AJ48" s="265"/>
      <c r="AK48" s="265"/>
      <c r="AL48" s="265"/>
      <c r="AM48" s="265"/>
      <c r="AN48" s="265"/>
      <c r="AO48" s="265"/>
      <c r="AP48" s="265"/>
      <c r="AQ48" s="265"/>
      <c r="AR48" s="265"/>
      <c r="AS48" s="268" t="str">
        <f>IFERROR(V48/$V$52*100,"")</f>
        <v/>
      </c>
      <c r="AT48" s="268"/>
      <c r="AU48" s="268"/>
      <c r="AV48" s="268"/>
      <c r="AW48" s="268"/>
      <c r="AX48" s="268"/>
      <c r="AY48" s="268"/>
      <c r="AZ48" s="268"/>
      <c r="BA48" s="268"/>
      <c r="BB48" s="268"/>
      <c r="BC48" s="268"/>
      <c r="BD48" s="268"/>
      <c r="BE48" s="268"/>
      <c r="BF48" s="268"/>
      <c r="BG48" s="268"/>
      <c r="BH48" s="268"/>
      <c r="BI48" s="268"/>
      <c r="BJ48" s="268"/>
      <c r="BK48" s="268"/>
      <c r="BL48" s="268"/>
      <c r="BM48" s="268"/>
      <c r="BN48" s="257"/>
      <c r="BO48" s="257"/>
      <c r="BP48" s="257"/>
      <c r="BQ48" s="257"/>
      <c r="BR48" s="257"/>
      <c r="BS48" s="257"/>
      <c r="BT48" s="257"/>
      <c r="BU48" s="257"/>
      <c r="BV48" s="257"/>
      <c r="BW48" s="257"/>
      <c r="BX48" s="257"/>
      <c r="BY48" s="257"/>
      <c r="BZ48" s="257"/>
      <c r="CA48" s="257"/>
      <c r="CB48" s="257"/>
      <c r="CC48" s="257"/>
      <c r="CD48" s="257"/>
      <c r="CE48" s="257"/>
      <c r="CF48" s="257"/>
      <c r="CG48" s="257"/>
      <c r="CH48" s="258"/>
      <c r="CI48" s="89"/>
      <c r="CJ48" s="89"/>
      <c r="CK48" s="89"/>
      <c r="CL48" s="89"/>
      <c r="CM48" s="89"/>
      <c r="CN48" s="89"/>
      <c r="CO48" s="89"/>
      <c r="CP48" s="89"/>
      <c r="CQ48" s="89"/>
      <c r="CR48" s="89"/>
      <c r="CS48" s="89"/>
      <c r="CT48" s="89"/>
      <c r="CU48" s="89"/>
      <c r="CV48" s="89"/>
      <c r="CW48" s="89"/>
      <c r="CX48" s="89"/>
      <c r="CY48" s="89"/>
      <c r="CZ48" s="89"/>
      <c r="DA48" s="89"/>
      <c r="DB48" s="89"/>
      <c r="DC48" s="89"/>
      <c r="DD48" s="89"/>
      <c r="DE48" s="89"/>
      <c r="DF48" s="89"/>
      <c r="DG48" s="89"/>
      <c r="DH48" s="89"/>
      <c r="DI48" s="89"/>
      <c r="DJ48" s="89"/>
      <c r="DK48" s="89"/>
      <c r="DL48" s="89"/>
      <c r="DM48" s="89"/>
      <c r="DN48" s="89"/>
      <c r="DO48" s="89"/>
      <c r="DP48" s="89"/>
      <c r="DQ48" s="89"/>
      <c r="DR48" s="89"/>
      <c r="DS48" s="89"/>
      <c r="DT48" s="89"/>
      <c r="DU48" s="89"/>
      <c r="DV48" s="89"/>
      <c r="DW48" s="89"/>
      <c r="DX48" s="89"/>
      <c r="DY48" s="89"/>
      <c r="DZ48" s="89"/>
      <c r="EA48" s="89"/>
      <c r="EB48" s="89"/>
      <c r="EC48" s="89"/>
      <c r="ED48" s="89"/>
      <c r="EE48" s="89"/>
      <c r="EF48" s="89"/>
      <c r="EG48" s="89"/>
      <c r="EH48" s="89"/>
      <c r="EI48" s="89"/>
      <c r="EJ48" s="89"/>
      <c r="EK48" s="89"/>
      <c r="EL48" s="89"/>
      <c r="EM48" s="89"/>
      <c r="EN48" s="89"/>
      <c r="EO48" s="89"/>
      <c r="EP48" s="89"/>
      <c r="EQ48" s="89"/>
      <c r="ER48" s="89"/>
      <c r="ES48" s="89"/>
      <c r="ET48" s="89"/>
      <c r="EU48" s="89"/>
      <c r="EV48" s="89"/>
      <c r="EW48" s="89"/>
      <c r="EX48" s="122"/>
      <c r="EY48" s="26"/>
      <c r="EZ48" s="86"/>
      <c r="FA48" s="2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  <c r="IW48" s="84"/>
      <c r="IX48" s="84"/>
      <c r="IY48" s="84"/>
      <c r="IZ48" s="84"/>
      <c r="JA48" s="84"/>
      <c r="JB48" s="84"/>
      <c r="JC48" s="84"/>
      <c r="JD48" s="84"/>
      <c r="JE48" s="84"/>
      <c r="JF48" s="84"/>
      <c r="JG48" s="84"/>
      <c r="JH48" s="84"/>
      <c r="JI48" s="84"/>
      <c r="JJ48" s="84"/>
      <c r="JK48" s="84"/>
      <c r="JL48" s="84"/>
      <c r="JM48" s="84"/>
      <c r="JN48" s="84"/>
      <c r="JO48" s="84"/>
      <c r="JP48" s="84"/>
      <c r="JQ48" s="84"/>
      <c r="JR48" s="84"/>
      <c r="JS48" s="84"/>
      <c r="JT48" s="84"/>
      <c r="JU48" s="84"/>
      <c r="JV48" s="84"/>
    </row>
    <row r="49" spans="1:282" s="91" customFormat="1" ht="18.600000000000001" customHeight="1" thickBot="1" x14ac:dyDescent="0.25">
      <c r="A49" s="82"/>
      <c r="B49" s="82"/>
      <c r="C49" s="24"/>
      <c r="D49" s="24"/>
      <c r="E49" s="25"/>
      <c r="F49" s="120"/>
      <c r="G49" s="251" t="s">
        <v>146</v>
      </c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3"/>
      <c r="V49" s="264">
        <f>SUMIF('Navržená opatření,výdaje a cíle'!P22:P510,"j)",'Navržená opatření,výdaje a cíle'!L22:L510)</f>
        <v>0</v>
      </c>
      <c r="W49" s="265"/>
      <c r="X49" s="265"/>
      <c r="Y49" s="265"/>
      <c r="Z49" s="265"/>
      <c r="AA49" s="265"/>
      <c r="AB49" s="265"/>
      <c r="AC49" s="265"/>
      <c r="AD49" s="265"/>
      <c r="AE49" s="265"/>
      <c r="AF49" s="265"/>
      <c r="AG49" s="265"/>
      <c r="AH49" s="265"/>
      <c r="AI49" s="265"/>
      <c r="AJ49" s="265"/>
      <c r="AK49" s="265"/>
      <c r="AL49" s="265"/>
      <c r="AM49" s="265"/>
      <c r="AN49" s="265"/>
      <c r="AO49" s="265"/>
      <c r="AP49" s="265"/>
      <c r="AQ49" s="265"/>
      <c r="AR49" s="265"/>
      <c r="AS49" s="268" t="str">
        <f t="shared" si="7"/>
        <v/>
      </c>
      <c r="AT49" s="268"/>
      <c r="AU49" s="268"/>
      <c r="AV49" s="268"/>
      <c r="AW49" s="268"/>
      <c r="AX49" s="268"/>
      <c r="AY49" s="268"/>
      <c r="AZ49" s="268"/>
      <c r="BA49" s="268"/>
      <c r="BB49" s="268"/>
      <c r="BC49" s="268"/>
      <c r="BD49" s="268"/>
      <c r="BE49" s="268"/>
      <c r="BF49" s="268"/>
      <c r="BG49" s="268"/>
      <c r="BH49" s="268"/>
      <c r="BI49" s="268"/>
      <c r="BJ49" s="268"/>
      <c r="BK49" s="268"/>
      <c r="BL49" s="268"/>
      <c r="BM49" s="268"/>
      <c r="BN49" s="257"/>
      <c r="BO49" s="257"/>
      <c r="BP49" s="257"/>
      <c r="BQ49" s="257"/>
      <c r="BR49" s="257"/>
      <c r="BS49" s="257"/>
      <c r="BT49" s="257"/>
      <c r="BU49" s="257"/>
      <c r="BV49" s="257"/>
      <c r="BW49" s="257"/>
      <c r="BX49" s="257"/>
      <c r="BY49" s="257"/>
      <c r="BZ49" s="257"/>
      <c r="CA49" s="257"/>
      <c r="CB49" s="257"/>
      <c r="CC49" s="257"/>
      <c r="CD49" s="257"/>
      <c r="CE49" s="257"/>
      <c r="CF49" s="257"/>
      <c r="CG49" s="257"/>
      <c r="CH49" s="258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89"/>
      <c r="CT49" s="89"/>
      <c r="CU49" s="89"/>
      <c r="CV49" s="89"/>
      <c r="CW49" s="89"/>
      <c r="CX49" s="89"/>
      <c r="CY49" s="89"/>
      <c r="CZ49" s="89"/>
      <c r="DA49" s="89"/>
      <c r="DB49" s="89"/>
      <c r="DC49" s="89"/>
      <c r="DD49" s="89"/>
      <c r="DE49" s="89"/>
      <c r="DF49" s="89"/>
      <c r="DG49" s="89"/>
      <c r="DH49" s="89"/>
      <c r="DI49" s="89"/>
      <c r="DJ49" s="89"/>
      <c r="DK49" s="89"/>
      <c r="DL49" s="89"/>
      <c r="DM49" s="89"/>
      <c r="DN49" s="89"/>
      <c r="DO49" s="89"/>
      <c r="DP49" s="89"/>
      <c r="DQ49" s="89"/>
      <c r="DR49" s="89"/>
      <c r="DS49" s="89"/>
      <c r="DT49" s="89"/>
      <c r="DU49" s="89"/>
      <c r="DV49" s="89"/>
      <c r="DW49" s="89"/>
      <c r="DX49" s="89"/>
      <c r="DY49" s="89"/>
      <c r="DZ49" s="89"/>
      <c r="EA49" s="89"/>
      <c r="EB49" s="89"/>
      <c r="EC49" s="89"/>
      <c r="ED49" s="89"/>
      <c r="EE49" s="89"/>
      <c r="EF49" s="89"/>
      <c r="EG49" s="89"/>
      <c r="EH49" s="89"/>
      <c r="EI49" s="89"/>
      <c r="EJ49" s="89"/>
      <c r="EK49" s="89"/>
      <c r="EL49" s="89"/>
      <c r="EM49" s="89"/>
      <c r="EN49" s="89"/>
      <c r="EO49" s="89"/>
      <c r="EP49" s="89"/>
      <c r="EQ49" s="89"/>
      <c r="ER49" s="89"/>
      <c r="ES49" s="89"/>
      <c r="ET49" s="89"/>
      <c r="EU49" s="89"/>
      <c r="EV49" s="89"/>
      <c r="EW49" s="89"/>
      <c r="EX49" s="122"/>
      <c r="EY49" s="26"/>
      <c r="EZ49" s="86"/>
      <c r="FA49" s="2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  <c r="IW49" s="84"/>
      <c r="IX49" s="84"/>
      <c r="IY49" s="84"/>
      <c r="IZ49" s="84"/>
      <c r="JA49" s="84"/>
      <c r="JB49" s="84"/>
      <c r="JC49" s="84"/>
      <c r="JD49" s="84"/>
      <c r="JE49" s="84"/>
      <c r="JF49" s="84"/>
      <c r="JG49" s="84"/>
      <c r="JH49" s="84"/>
      <c r="JI49" s="84"/>
      <c r="JJ49" s="84"/>
      <c r="JK49" s="84"/>
      <c r="JL49" s="84"/>
      <c r="JM49" s="84"/>
      <c r="JN49" s="84"/>
      <c r="JO49" s="84"/>
      <c r="JP49" s="84"/>
      <c r="JQ49" s="84"/>
      <c r="JR49" s="84"/>
      <c r="JS49" s="84"/>
      <c r="JT49" s="84"/>
      <c r="JU49" s="84"/>
      <c r="JV49" s="84"/>
    </row>
    <row r="50" spans="1:282" s="91" customFormat="1" ht="18.600000000000001" customHeight="1" thickBot="1" x14ac:dyDescent="0.25">
      <c r="A50" s="82"/>
      <c r="B50" s="82"/>
      <c r="C50" s="24"/>
      <c r="D50" s="24"/>
      <c r="E50" s="25"/>
      <c r="F50" s="120"/>
      <c r="G50" s="251" t="s">
        <v>147</v>
      </c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3"/>
      <c r="V50" s="264">
        <f>SUMIF('Navržená opatření,výdaje a cíle'!P22:P510,"k)",'Navržená opatření,výdaje a cíle'!L22:L510)</f>
        <v>0</v>
      </c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8" t="str">
        <f>IFERROR(V50/$V$52*100,"")</f>
        <v/>
      </c>
      <c r="AT50" s="268"/>
      <c r="AU50" s="268"/>
      <c r="AV50" s="268"/>
      <c r="AW50" s="268"/>
      <c r="AX50" s="268"/>
      <c r="AY50" s="268"/>
      <c r="AZ50" s="268"/>
      <c r="BA50" s="268"/>
      <c r="BB50" s="268"/>
      <c r="BC50" s="268"/>
      <c r="BD50" s="268"/>
      <c r="BE50" s="268"/>
      <c r="BF50" s="268"/>
      <c r="BG50" s="268"/>
      <c r="BH50" s="268"/>
      <c r="BI50" s="268"/>
      <c r="BJ50" s="268"/>
      <c r="BK50" s="268"/>
      <c r="BL50" s="268"/>
      <c r="BM50" s="268"/>
      <c r="BN50" s="257"/>
      <c r="BO50" s="257"/>
      <c r="BP50" s="257"/>
      <c r="BQ50" s="257"/>
      <c r="BR50" s="257"/>
      <c r="BS50" s="257"/>
      <c r="BT50" s="257"/>
      <c r="BU50" s="257"/>
      <c r="BV50" s="257"/>
      <c r="BW50" s="257"/>
      <c r="BX50" s="257"/>
      <c r="BY50" s="257"/>
      <c r="BZ50" s="257"/>
      <c r="CA50" s="257"/>
      <c r="CB50" s="257"/>
      <c r="CC50" s="257"/>
      <c r="CD50" s="257"/>
      <c r="CE50" s="257"/>
      <c r="CF50" s="257"/>
      <c r="CG50" s="257"/>
      <c r="CH50" s="258"/>
      <c r="CI50" s="89"/>
      <c r="CJ50" s="89"/>
      <c r="CK50" s="89"/>
      <c r="CL50" s="89"/>
      <c r="CM50" s="89"/>
      <c r="CN50" s="89"/>
      <c r="CO50" s="89"/>
      <c r="CP50" s="89"/>
      <c r="CQ50" s="89"/>
      <c r="CR50" s="89"/>
      <c r="CS50" s="89"/>
      <c r="CT50" s="89"/>
      <c r="CU50" s="89"/>
      <c r="CV50" s="89"/>
      <c r="CW50" s="89"/>
      <c r="CX50" s="89"/>
      <c r="CY50" s="89"/>
      <c r="CZ50" s="89"/>
      <c r="DA50" s="89"/>
      <c r="DB50" s="89"/>
      <c r="DC50" s="89"/>
      <c r="DD50" s="89"/>
      <c r="DE50" s="89"/>
      <c r="DF50" s="89"/>
      <c r="DG50" s="89"/>
      <c r="DH50" s="89"/>
      <c r="DI50" s="89"/>
      <c r="DJ50" s="89"/>
      <c r="DK50" s="89"/>
      <c r="DL50" s="89"/>
      <c r="DM50" s="89"/>
      <c r="DN50" s="89"/>
      <c r="DO50" s="89"/>
      <c r="DP50" s="89"/>
      <c r="DQ50" s="89"/>
      <c r="DR50" s="89"/>
      <c r="DS50" s="89"/>
      <c r="DT50" s="89"/>
      <c r="DU50" s="89"/>
      <c r="DV50" s="89"/>
      <c r="DW50" s="89"/>
      <c r="DX50" s="89"/>
      <c r="DY50" s="89"/>
      <c r="DZ50" s="89"/>
      <c r="EA50" s="89"/>
      <c r="EB50" s="89"/>
      <c r="EC50" s="89"/>
      <c r="ED50" s="89"/>
      <c r="EE50" s="89"/>
      <c r="EF50" s="89"/>
      <c r="EG50" s="89"/>
      <c r="EH50" s="89"/>
      <c r="EI50" s="89"/>
      <c r="EJ50" s="89"/>
      <c r="EK50" s="89"/>
      <c r="EL50" s="89"/>
      <c r="EM50" s="89"/>
      <c r="EN50" s="89"/>
      <c r="EO50" s="89"/>
      <c r="EP50" s="89"/>
      <c r="EQ50" s="89"/>
      <c r="ER50" s="89"/>
      <c r="ES50" s="89"/>
      <c r="ET50" s="89"/>
      <c r="EU50" s="89"/>
      <c r="EV50" s="89"/>
      <c r="EW50" s="89"/>
      <c r="EX50" s="122"/>
      <c r="EY50" s="26"/>
      <c r="EZ50" s="86"/>
      <c r="FA50" s="2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  <c r="IW50" s="84"/>
      <c r="IX50" s="84"/>
      <c r="IY50" s="84"/>
      <c r="IZ50" s="84"/>
      <c r="JA50" s="84"/>
      <c r="JB50" s="84"/>
      <c r="JC50" s="84"/>
      <c r="JD50" s="84"/>
      <c r="JE50" s="84"/>
      <c r="JF50" s="84"/>
      <c r="JG50" s="84"/>
      <c r="JH50" s="84"/>
      <c r="JI50" s="84"/>
      <c r="JJ50" s="84"/>
      <c r="JK50" s="84"/>
      <c r="JL50" s="84"/>
      <c r="JM50" s="84"/>
      <c r="JN50" s="84"/>
      <c r="JO50" s="84"/>
      <c r="JP50" s="84"/>
      <c r="JQ50" s="84"/>
      <c r="JR50" s="84"/>
      <c r="JS50" s="84"/>
      <c r="JT50" s="84"/>
      <c r="JU50" s="84"/>
      <c r="JV50" s="84"/>
    </row>
    <row r="51" spans="1:282" s="91" customFormat="1" ht="35.25" customHeight="1" thickBot="1" x14ac:dyDescent="0.25">
      <c r="A51" s="82"/>
      <c r="B51" s="82"/>
      <c r="C51" s="24"/>
      <c r="D51" s="24"/>
      <c r="E51" s="25"/>
      <c r="F51" s="120"/>
      <c r="G51" s="277" t="s">
        <v>154</v>
      </c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9"/>
      <c r="V51" s="269">
        <f>SUMIF('Navržená opatření,výdaje a cíle'!P22:P510,"-",'Navržená opatření,výdaje a cíle'!L22:L510)</f>
        <v>0</v>
      </c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64"/>
      <c r="AS51" s="271" t="str">
        <f>IFERROR(V51/$V$52*100,"")</f>
        <v/>
      </c>
      <c r="AT51" s="272"/>
      <c r="AU51" s="272"/>
      <c r="AV51" s="272"/>
      <c r="AW51" s="272"/>
      <c r="AX51" s="272"/>
      <c r="AY51" s="272"/>
      <c r="AZ51" s="272"/>
      <c r="BA51" s="272"/>
      <c r="BB51" s="272"/>
      <c r="BC51" s="272"/>
      <c r="BD51" s="272"/>
      <c r="BE51" s="272"/>
      <c r="BF51" s="272"/>
      <c r="BG51" s="272"/>
      <c r="BH51" s="272"/>
      <c r="BI51" s="272"/>
      <c r="BJ51" s="272"/>
      <c r="BK51" s="272"/>
      <c r="BL51" s="272"/>
      <c r="BM51" s="273"/>
      <c r="BN51" s="274"/>
      <c r="BO51" s="275"/>
      <c r="BP51" s="275"/>
      <c r="BQ51" s="275"/>
      <c r="BR51" s="275"/>
      <c r="BS51" s="275"/>
      <c r="BT51" s="275"/>
      <c r="BU51" s="275"/>
      <c r="BV51" s="275"/>
      <c r="BW51" s="275"/>
      <c r="BX51" s="275"/>
      <c r="BY51" s="275"/>
      <c r="BZ51" s="275"/>
      <c r="CA51" s="275"/>
      <c r="CB51" s="275"/>
      <c r="CC51" s="275"/>
      <c r="CD51" s="275"/>
      <c r="CE51" s="275"/>
      <c r="CF51" s="275"/>
      <c r="CG51" s="275"/>
      <c r="CH51" s="276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89"/>
      <c r="CT51" s="89"/>
      <c r="CU51" s="89"/>
      <c r="CV51" s="89"/>
      <c r="CW51" s="89"/>
      <c r="CX51" s="89"/>
      <c r="CY51" s="89"/>
      <c r="CZ51" s="89"/>
      <c r="DA51" s="89"/>
      <c r="DB51" s="89"/>
      <c r="DC51" s="89"/>
      <c r="DD51" s="89"/>
      <c r="DE51" s="89"/>
      <c r="DF51" s="89"/>
      <c r="DG51" s="89"/>
      <c r="DH51" s="89"/>
      <c r="DI51" s="89"/>
      <c r="DJ51" s="89"/>
      <c r="DK51" s="89"/>
      <c r="DL51" s="89"/>
      <c r="DM51" s="89"/>
      <c r="DN51" s="89"/>
      <c r="DO51" s="89"/>
      <c r="DP51" s="89"/>
      <c r="DQ51" s="89"/>
      <c r="DR51" s="89"/>
      <c r="DS51" s="89"/>
      <c r="DT51" s="89"/>
      <c r="DU51" s="89"/>
      <c r="DV51" s="89"/>
      <c r="DW51" s="89"/>
      <c r="DX51" s="89"/>
      <c r="DY51" s="89"/>
      <c r="DZ51" s="89"/>
      <c r="EA51" s="89"/>
      <c r="EB51" s="89"/>
      <c r="EC51" s="89"/>
      <c r="ED51" s="89"/>
      <c r="EE51" s="89"/>
      <c r="EF51" s="89"/>
      <c r="EG51" s="89"/>
      <c r="EH51" s="89"/>
      <c r="EI51" s="89"/>
      <c r="EJ51" s="89"/>
      <c r="EK51" s="89"/>
      <c r="EL51" s="89"/>
      <c r="EM51" s="89"/>
      <c r="EN51" s="89"/>
      <c r="EO51" s="89"/>
      <c r="EP51" s="89"/>
      <c r="EQ51" s="89"/>
      <c r="ER51" s="89"/>
      <c r="ES51" s="89"/>
      <c r="ET51" s="89"/>
      <c r="EU51" s="89"/>
      <c r="EV51" s="89"/>
      <c r="EW51" s="89"/>
      <c r="EX51" s="122"/>
      <c r="EY51" s="26"/>
      <c r="EZ51" s="86"/>
      <c r="FA51" s="2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  <c r="IW51" s="84"/>
      <c r="IX51" s="84"/>
      <c r="IY51" s="84"/>
      <c r="IZ51" s="84"/>
      <c r="JA51" s="84"/>
      <c r="JB51" s="84"/>
      <c r="JC51" s="84"/>
      <c r="JD51" s="84"/>
      <c r="JE51" s="84"/>
      <c r="JF51" s="84"/>
      <c r="JG51" s="84"/>
      <c r="JH51" s="84"/>
      <c r="JI51" s="84"/>
      <c r="JJ51" s="84"/>
      <c r="JK51" s="84"/>
      <c r="JL51" s="84"/>
      <c r="JM51" s="84"/>
      <c r="JN51" s="84"/>
      <c r="JO51" s="84"/>
      <c r="JP51" s="84"/>
      <c r="JQ51" s="84"/>
      <c r="JR51" s="84"/>
      <c r="JS51" s="84"/>
      <c r="JT51" s="84"/>
      <c r="JU51" s="84"/>
      <c r="JV51" s="84"/>
    </row>
    <row r="52" spans="1:282" s="91" customFormat="1" ht="18.600000000000001" customHeight="1" thickBot="1" x14ac:dyDescent="0.25">
      <c r="A52" s="82"/>
      <c r="B52" s="82"/>
      <c r="C52" s="24"/>
      <c r="D52" s="24"/>
      <c r="E52" s="25"/>
      <c r="F52" s="120"/>
      <c r="G52" s="261" t="s">
        <v>148</v>
      </c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3"/>
      <c r="V52" s="266">
        <f>SUM(V40:AR51)</f>
        <v>0</v>
      </c>
      <c r="W52" s="267"/>
      <c r="X52" s="267"/>
      <c r="Y52" s="267"/>
      <c r="Z52" s="267"/>
      <c r="AA52" s="267"/>
      <c r="AB52" s="267"/>
      <c r="AC52" s="267"/>
      <c r="AD52" s="267"/>
      <c r="AE52" s="267"/>
      <c r="AF52" s="267"/>
      <c r="AG52" s="267"/>
      <c r="AH52" s="267"/>
      <c r="AI52" s="267"/>
      <c r="AJ52" s="267"/>
      <c r="AK52" s="267"/>
      <c r="AL52" s="267"/>
      <c r="AM52" s="267"/>
      <c r="AN52" s="267"/>
      <c r="AO52" s="267"/>
      <c r="AP52" s="267"/>
      <c r="AQ52" s="267"/>
      <c r="AR52" s="267"/>
      <c r="AS52" s="259">
        <f>SUM(AS40:BM51)</f>
        <v>0</v>
      </c>
      <c r="AT52" s="259"/>
      <c r="AU52" s="259"/>
      <c r="AV52" s="259"/>
      <c r="AW52" s="259"/>
      <c r="AX52" s="259"/>
      <c r="AY52" s="259"/>
      <c r="AZ52" s="259"/>
      <c r="BA52" s="259"/>
      <c r="BB52" s="259"/>
      <c r="BC52" s="259"/>
      <c r="BD52" s="259"/>
      <c r="BE52" s="259"/>
      <c r="BF52" s="259"/>
      <c r="BG52" s="259"/>
      <c r="BH52" s="259"/>
      <c r="BI52" s="259"/>
      <c r="BJ52" s="259"/>
      <c r="BK52" s="259"/>
      <c r="BL52" s="259"/>
      <c r="BM52" s="259"/>
      <c r="BN52" s="259"/>
      <c r="BO52" s="259"/>
      <c r="BP52" s="259"/>
      <c r="BQ52" s="259"/>
      <c r="BR52" s="259"/>
      <c r="BS52" s="259"/>
      <c r="BT52" s="259"/>
      <c r="BU52" s="259"/>
      <c r="BV52" s="259"/>
      <c r="BW52" s="259"/>
      <c r="BX52" s="259"/>
      <c r="BY52" s="259"/>
      <c r="BZ52" s="259"/>
      <c r="CA52" s="259"/>
      <c r="CB52" s="259"/>
      <c r="CC52" s="259"/>
      <c r="CD52" s="259"/>
      <c r="CE52" s="259"/>
      <c r="CF52" s="259"/>
      <c r="CG52" s="259"/>
      <c r="CH52" s="260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89"/>
      <c r="CT52" s="89"/>
      <c r="CU52" s="89"/>
      <c r="CV52" s="89"/>
      <c r="CW52" s="89"/>
      <c r="CX52" s="89"/>
      <c r="CY52" s="89"/>
      <c r="CZ52" s="89"/>
      <c r="DA52" s="89"/>
      <c r="DB52" s="89"/>
      <c r="DC52" s="89"/>
      <c r="DD52" s="89"/>
      <c r="DE52" s="89"/>
      <c r="DF52" s="89"/>
      <c r="DG52" s="89"/>
      <c r="DH52" s="89"/>
      <c r="DI52" s="89"/>
      <c r="DJ52" s="89"/>
      <c r="DK52" s="89"/>
      <c r="DL52" s="89"/>
      <c r="DM52" s="89"/>
      <c r="DN52" s="89"/>
      <c r="DO52" s="89"/>
      <c r="DP52" s="89"/>
      <c r="DQ52" s="89"/>
      <c r="DR52" s="89"/>
      <c r="DS52" s="89"/>
      <c r="DT52" s="89"/>
      <c r="DU52" s="89"/>
      <c r="DV52" s="89"/>
      <c r="DW52" s="89"/>
      <c r="DX52" s="89"/>
      <c r="DY52" s="89"/>
      <c r="DZ52" s="89"/>
      <c r="EA52" s="89"/>
      <c r="EB52" s="89"/>
      <c r="EC52" s="89"/>
      <c r="ED52" s="89"/>
      <c r="EE52" s="89"/>
      <c r="EF52" s="89"/>
      <c r="EG52" s="89"/>
      <c r="EH52" s="89"/>
      <c r="EI52" s="89"/>
      <c r="EJ52" s="89"/>
      <c r="EK52" s="89"/>
      <c r="EL52" s="89"/>
      <c r="EM52" s="89"/>
      <c r="EN52" s="89"/>
      <c r="EO52" s="89"/>
      <c r="EP52" s="89"/>
      <c r="EQ52" s="89"/>
      <c r="ER52" s="89"/>
      <c r="ES52" s="89"/>
      <c r="ET52" s="89"/>
      <c r="EU52" s="89"/>
      <c r="EV52" s="89"/>
      <c r="EW52" s="89"/>
      <c r="EX52" s="122"/>
      <c r="EY52" s="26"/>
      <c r="EZ52" s="86"/>
      <c r="FA52" s="2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  <c r="IW52" s="84"/>
      <c r="IX52" s="84"/>
      <c r="IY52" s="84"/>
      <c r="IZ52" s="84"/>
      <c r="JA52" s="84"/>
      <c r="JB52" s="84"/>
      <c r="JC52" s="84"/>
      <c r="JD52" s="84"/>
      <c r="JE52" s="84"/>
      <c r="JF52" s="84"/>
      <c r="JG52" s="84"/>
      <c r="JH52" s="84"/>
      <c r="JI52" s="84"/>
      <c r="JJ52" s="84"/>
      <c r="JK52" s="84"/>
      <c r="JL52" s="84"/>
      <c r="JM52" s="84"/>
      <c r="JN52" s="84"/>
      <c r="JO52" s="84"/>
      <c r="JP52" s="84"/>
      <c r="JQ52" s="84"/>
      <c r="JR52" s="84"/>
      <c r="JS52" s="84"/>
      <c r="JT52" s="84"/>
      <c r="JU52" s="84"/>
      <c r="JV52" s="84"/>
    </row>
    <row r="53" spans="1:282" s="91" customFormat="1" ht="9" customHeight="1" x14ac:dyDescent="0.2">
      <c r="A53" s="82"/>
      <c r="B53" s="82"/>
      <c r="C53" s="24"/>
      <c r="D53" s="24"/>
      <c r="E53" s="25"/>
      <c r="F53" s="120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89"/>
      <c r="CT53" s="89"/>
      <c r="CU53" s="89"/>
      <c r="CV53" s="89"/>
      <c r="CW53" s="89"/>
      <c r="CX53" s="89"/>
      <c r="CY53" s="89"/>
      <c r="CZ53" s="89"/>
      <c r="DA53" s="89"/>
      <c r="DB53" s="89"/>
      <c r="DC53" s="89"/>
      <c r="DD53" s="89"/>
      <c r="DE53" s="89"/>
      <c r="DF53" s="89"/>
      <c r="DG53" s="89"/>
      <c r="DH53" s="89"/>
      <c r="DI53" s="89"/>
      <c r="DJ53" s="89"/>
      <c r="DK53" s="89"/>
      <c r="DL53" s="89"/>
      <c r="DM53" s="89"/>
      <c r="DN53" s="89"/>
      <c r="DO53" s="89"/>
      <c r="DP53" s="89"/>
      <c r="DQ53" s="89"/>
      <c r="DR53" s="89"/>
      <c r="DS53" s="89"/>
      <c r="DT53" s="89"/>
      <c r="DU53" s="89"/>
      <c r="DV53" s="89"/>
      <c r="DW53" s="89"/>
      <c r="DX53" s="89"/>
      <c r="DY53" s="89"/>
      <c r="DZ53" s="89"/>
      <c r="EA53" s="89"/>
      <c r="EB53" s="89"/>
      <c r="EC53" s="89"/>
      <c r="ED53" s="89"/>
      <c r="EE53" s="89"/>
      <c r="EF53" s="89"/>
      <c r="EG53" s="89"/>
      <c r="EH53" s="89"/>
      <c r="EI53" s="89"/>
      <c r="EJ53" s="89"/>
      <c r="EK53" s="89"/>
      <c r="EL53" s="89"/>
      <c r="EM53" s="89"/>
      <c r="EN53" s="89"/>
      <c r="EO53" s="89"/>
      <c r="EP53" s="89"/>
      <c r="EQ53" s="89"/>
      <c r="ER53" s="89"/>
      <c r="ES53" s="89"/>
      <c r="ET53" s="89"/>
      <c r="EU53" s="89"/>
      <c r="EV53" s="89"/>
      <c r="EW53" s="89"/>
      <c r="EX53" s="122"/>
      <c r="EY53" s="26"/>
      <c r="EZ53" s="86"/>
      <c r="FA53" s="2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  <c r="IW53" s="84"/>
      <c r="IX53" s="84"/>
      <c r="IY53" s="84"/>
      <c r="IZ53" s="84"/>
      <c r="JA53" s="84"/>
      <c r="JB53" s="84"/>
      <c r="JC53" s="84"/>
      <c r="JD53" s="84"/>
      <c r="JE53" s="84"/>
      <c r="JF53" s="84"/>
      <c r="JG53" s="84"/>
      <c r="JH53" s="84"/>
      <c r="JI53" s="84"/>
      <c r="JJ53" s="84"/>
      <c r="JK53" s="84"/>
      <c r="JL53" s="84"/>
      <c r="JM53" s="84"/>
      <c r="JN53" s="84"/>
      <c r="JO53" s="84"/>
      <c r="JP53" s="84"/>
      <c r="JQ53" s="84"/>
      <c r="JR53" s="84"/>
      <c r="JS53" s="84"/>
      <c r="JT53" s="84"/>
      <c r="JU53" s="84"/>
      <c r="JV53" s="84"/>
    </row>
    <row r="54" spans="1:282" s="142" customFormat="1" x14ac:dyDescent="0.2">
      <c r="A54" s="85"/>
      <c r="B54" s="85"/>
      <c r="C54" s="24"/>
      <c r="D54" s="24"/>
      <c r="E54" s="25"/>
      <c r="F54" s="86"/>
      <c r="G54" s="139"/>
      <c r="H54" s="140"/>
      <c r="I54" s="140"/>
      <c r="J54" s="140"/>
      <c r="K54" s="140"/>
      <c r="L54" s="140"/>
      <c r="M54" s="140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93"/>
      <c r="AP54" s="93"/>
      <c r="AQ54" s="24"/>
      <c r="AR54" s="24"/>
      <c r="AS54" s="24"/>
      <c r="AT54" s="24"/>
      <c r="AU54" s="24"/>
      <c r="AV54" s="24"/>
      <c r="AW54" s="93"/>
      <c r="AX54" s="93"/>
      <c r="AY54" s="24"/>
      <c r="AZ54" s="93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86"/>
      <c r="CC54" s="86"/>
      <c r="CD54" s="86"/>
      <c r="CE54" s="86"/>
      <c r="CF54" s="86"/>
      <c r="CG54" s="86"/>
      <c r="CH54" s="86"/>
      <c r="CI54" s="86"/>
      <c r="CJ54" s="24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  <c r="DQ54" s="86"/>
      <c r="DR54" s="86"/>
      <c r="DS54" s="86"/>
      <c r="DT54" s="86"/>
      <c r="DU54" s="86"/>
      <c r="DV54" s="86"/>
      <c r="DW54" s="86"/>
      <c r="DX54" s="86"/>
      <c r="DY54" s="86"/>
      <c r="DZ54" s="86"/>
      <c r="EA54" s="86"/>
      <c r="EB54" s="86"/>
      <c r="EC54" s="86"/>
      <c r="ED54" s="86"/>
      <c r="EE54" s="86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86"/>
      <c r="ET54" s="86"/>
      <c r="EU54" s="86"/>
      <c r="EV54" s="86"/>
      <c r="EW54" s="86"/>
      <c r="EX54" s="86"/>
      <c r="EY54" s="24"/>
      <c r="EZ54" s="24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  <c r="GS54" s="91"/>
      <c r="GT54" s="91"/>
      <c r="GU54" s="91"/>
      <c r="GV54" s="91"/>
      <c r="GW54" s="91"/>
      <c r="GX54" s="91"/>
      <c r="GY54" s="91"/>
      <c r="GZ54" s="91"/>
      <c r="HA54" s="91"/>
      <c r="HB54" s="91"/>
      <c r="HC54" s="91"/>
      <c r="HD54" s="91"/>
      <c r="HE54" s="91"/>
      <c r="HF54" s="91"/>
      <c r="HG54" s="91"/>
      <c r="HH54" s="91"/>
      <c r="HI54" s="91"/>
      <c r="HJ54" s="91"/>
      <c r="HK54" s="91"/>
      <c r="HL54" s="91"/>
      <c r="HM54" s="91"/>
      <c r="HN54" s="91"/>
      <c r="HO54" s="91"/>
      <c r="HP54" s="91"/>
      <c r="HQ54" s="91"/>
      <c r="HR54" s="91"/>
      <c r="HS54" s="91"/>
      <c r="HT54" s="91"/>
      <c r="HU54" s="91"/>
      <c r="HV54" s="91"/>
      <c r="HW54" s="91"/>
      <c r="HX54" s="91"/>
      <c r="HY54" s="91"/>
      <c r="HZ54" s="91"/>
      <c r="IA54" s="91"/>
      <c r="IB54" s="91"/>
      <c r="IC54" s="91"/>
      <c r="ID54" s="91"/>
      <c r="IE54" s="91"/>
      <c r="IF54" s="91"/>
      <c r="IG54" s="91"/>
      <c r="IH54" s="91"/>
      <c r="II54" s="91"/>
      <c r="IJ54" s="91"/>
      <c r="IK54" s="91"/>
      <c r="IL54" s="91"/>
      <c r="IM54" s="91"/>
      <c r="IN54" s="91"/>
      <c r="IO54" s="91"/>
      <c r="IP54" s="91"/>
      <c r="IQ54" s="91"/>
      <c r="IR54" s="91"/>
      <c r="IS54" s="91"/>
      <c r="IT54" s="91"/>
      <c r="IU54" s="91"/>
      <c r="IV54" s="91"/>
      <c r="IW54" s="91"/>
      <c r="IX54" s="91"/>
      <c r="IY54" s="91"/>
      <c r="IZ54" s="91"/>
      <c r="JA54" s="91"/>
      <c r="JB54" s="91"/>
      <c r="JC54" s="91"/>
      <c r="JD54" s="91"/>
      <c r="JE54" s="91"/>
      <c r="JF54" s="91"/>
      <c r="JG54" s="91"/>
      <c r="JH54" s="91"/>
      <c r="JI54" s="91"/>
      <c r="JJ54" s="91"/>
      <c r="JK54" s="91"/>
      <c r="JL54" s="91"/>
      <c r="JM54" s="91"/>
      <c r="JN54" s="91"/>
      <c r="JO54" s="91"/>
      <c r="JP54" s="91"/>
      <c r="JQ54" s="91"/>
      <c r="JR54" s="91"/>
      <c r="JS54" s="91"/>
      <c r="JT54" s="91"/>
      <c r="JU54" s="91"/>
      <c r="JV54" s="91"/>
    </row>
    <row r="55" spans="1:282" s="125" customFormat="1" ht="11.1" customHeight="1" x14ac:dyDescent="0.2">
      <c r="A55" s="124"/>
      <c r="B55" s="124"/>
      <c r="C55" s="89"/>
      <c r="D55" s="89"/>
      <c r="E55" s="119"/>
      <c r="F55" s="122"/>
      <c r="G55" s="143" t="s">
        <v>221</v>
      </c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  <c r="DJ55" s="89"/>
      <c r="DK55" s="89"/>
      <c r="DL55" s="89"/>
      <c r="DM55" s="89"/>
      <c r="DN55" s="89"/>
      <c r="DO55" s="89"/>
      <c r="DP55" s="89"/>
      <c r="DQ55" s="89"/>
      <c r="DR55" s="89"/>
      <c r="DS55" s="89"/>
      <c r="DT55" s="89"/>
      <c r="DU55" s="89"/>
      <c r="DV55" s="89"/>
      <c r="DW55" s="89"/>
      <c r="DX55" s="89"/>
      <c r="DY55" s="89"/>
      <c r="DZ55" s="89"/>
      <c r="EA55" s="89"/>
      <c r="EB55" s="89"/>
      <c r="EC55" s="89"/>
      <c r="ED55" s="89"/>
      <c r="EE55" s="89"/>
      <c r="EF55" s="89"/>
      <c r="EG55" s="89"/>
      <c r="EH55" s="89"/>
      <c r="EI55" s="89"/>
      <c r="EJ55" s="89"/>
      <c r="EK55" s="89"/>
      <c r="EL55" s="89"/>
      <c r="EM55" s="89"/>
      <c r="EN55" s="89"/>
      <c r="EO55" s="89"/>
      <c r="EP55" s="89"/>
      <c r="EQ55" s="89"/>
      <c r="ER55" s="89"/>
      <c r="ES55" s="89"/>
      <c r="ET55" s="89"/>
      <c r="EU55" s="89"/>
      <c r="EV55" s="89"/>
      <c r="EW55" s="89"/>
      <c r="EX55" s="89"/>
      <c r="EY55" s="89"/>
      <c r="EZ55" s="89"/>
      <c r="FA55" s="145"/>
      <c r="FB55" s="145"/>
      <c r="FC55" s="145"/>
      <c r="FD55" s="145"/>
      <c r="FE55" s="145"/>
      <c r="FF55" s="145"/>
      <c r="FG55" s="145"/>
      <c r="FH55" s="145"/>
      <c r="FI55" s="145"/>
      <c r="FJ55" s="145"/>
      <c r="FK55" s="145"/>
      <c r="FL55" s="145"/>
      <c r="FM55" s="145"/>
      <c r="FN55" s="145"/>
      <c r="FO55" s="145"/>
      <c r="FP55" s="145"/>
      <c r="FQ55" s="145"/>
      <c r="FR55" s="145"/>
      <c r="FS55" s="145"/>
      <c r="FT55" s="145"/>
      <c r="FU55" s="145"/>
      <c r="FV55" s="145"/>
      <c r="FW55" s="145"/>
      <c r="FX55" s="145"/>
      <c r="FY55" s="145"/>
      <c r="FZ55" s="145"/>
      <c r="GA55" s="145"/>
      <c r="GB55" s="145"/>
      <c r="GC55" s="145"/>
      <c r="GD55" s="145"/>
      <c r="GE55" s="145"/>
      <c r="GF55" s="145"/>
      <c r="GG55" s="145"/>
      <c r="GH55" s="145"/>
      <c r="GI55" s="145"/>
      <c r="GJ55" s="145"/>
      <c r="GK55" s="145"/>
      <c r="GL55" s="145"/>
      <c r="GM55" s="145"/>
      <c r="GN55" s="145"/>
      <c r="GO55" s="145"/>
      <c r="GP55" s="145"/>
      <c r="GQ55" s="145"/>
      <c r="GR55" s="145"/>
      <c r="GS55" s="145"/>
      <c r="GT55" s="145"/>
      <c r="GU55" s="145"/>
      <c r="GV55" s="145"/>
      <c r="GW55" s="145"/>
      <c r="GX55" s="145"/>
      <c r="GY55" s="145"/>
      <c r="GZ55" s="145"/>
      <c r="HA55" s="145"/>
      <c r="HB55" s="145"/>
      <c r="HC55" s="145"/>
      <c r="HD55" s="145"/>
      <c r="HE55" s="145"/>
      <c r="HF55" s="145"/>
      <c r="HG55" s="145"/>
      <c r="HH55" s="145"/>
      <c r="HI55" s="145"/>
      <c r="HJ55" s="145"/>
      <c r="HK55" s="145"/>
      <c r="HL55" s="145"/>
      <c r="HM55" s="145"/>
      <c r="HN55" s="145"/>
      <c r="HO55" s="145"/>
      <c r="HP55" s="145"/>
      <c r="HQ55" s="145"/>
      <c r="HR55" s="145"/>
      <c r="HS55" s="145"/>
      <c r="HT55" s="145"/>
      <c r="HU55" s="145"/>
      <c r="HV55" s="145"/>
      <c r="HW55" s="145"/>
      <c r="HX55" s="145"/>
      <c r="HY55" s="145"/>
      <c r="HZ55" s="145"/>
      <c r="IA55" s="145"/>
      <c r="IB55" s="145"/>
      <c r="IC55" s="145"/>
      <c r="ID55" s="145"/>
      <c r="IE55" s="145"/>
      <c r="IF55" s="145"/>
      <c r="IG55" s="145"/>
      <c r="IH55" s="145"/>
      <c r="II55" s="145"/>
      <c r="IJ55" s="145"/>
      <c r="IK55" s="145"/>
      <c r="IL55" s="145"/>
      <c r="IM55" s="145"/>
      <c r="IN55" s="145"/>
      <c r="IO55" s="145"/>
      <c r="IP55" s="145"/>
      <c r="IQ55" s="145"/>
      <c r="IR55" s="145"/>
      <c r="IS55" s="145"/>
      <c r="IT55" s="145"/>
      <c r="IU55" s="145"/>
      <c r="IV55" s="145"/>
      <c r="IW55" s="145"/>
      <c r="IX55" s="145"/>
      <c r="IY55" s="145"/>
      <c r="IZ55" s="145"/>
      <c r="JA55" s="145"/>
      <c r="JB55" s="145"/>
      <c r="JC55" s="145"/>
      <c r="JD55" s="145"/>
      <c r="JE55" s="145"/>
      <c r="JF55" s="145"/>
      <c r="JG55" s="145"/>
      <c r="JH55" s="145"/>
      <c r="JI55" s="145"/>
      <c r="JJ55" s="145"/>
      <c r="JK55" s="145"/>
      <c r="JL55" s="145"/>
      <c r="JM55" s="145"/>
      <c r="JN55" s="145"/>
      <c r="JO55" s="145"/>
      <c r="JP55" s="145"/>
      <c r="JQ55" s="145"/>
      <c r="JR55" s="145"/>
      <c r="JS55" s="145"/>
      <c r="JT55" s="145"/>
      <c r="JU55" s="145"/>
      <c r="JV55" s="145"/>
    </row>
    <row r="56" spans="1:282" s="91" customFormat="1" ht="3" customHeight="1" x14ac:dyDescent="0.2">
      <c r="A56" s="82"/>
      <c r="B56" s="82"/>
      <c r="C56" s="24"/>
      <c r="D56" s="24"/>
      <c r="E56" s="25"/>
      <c r="F56" s="26"/>
      <c r="G56" s="138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4"/>
      <c r="AK56" s="26"/>
      <c r="AL56" s="26"/>
      <c r="AM56" s="26"/>
      <c r="AN56" s="26"/>
      <c r="AO56" s="26"/>
      <c r="AP56" s="26"/>
      <c r="AQ56" s="24"/>
      <c r="AR56" s="26"/>
      <c r="AS56" s="26"/>
      <c r="AT56" s="26"/>
      <c r="AU56" s="26"/>
      <c r="AV56" s="26"/>
      <c r="AW56" s="26"/>
      <c r="AX56" s="24"/>
      <c r="AY56" s="26"/>
      <c r="AZ56" s="26"/>
      <c r="BA56" s="26"/>
      <c r="BB56" s="26"/>
      <c r="BC56" s="26"/>
      <c r="BD56" s="26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79"/>
      <c r="ET56" s="86"/>
      <c r="EU56" s="24"/>
      <c r="EV56" s="24"/>
      <c r="EW56" s="24"/>
      <c r="EX56" s="86"/>
      <c r="EY56" s="86"/>
      <c r="EZ56" s="86"/>
      <c r="FA56" s="2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  <c r="HS56" s="84"/>
      <c r="HT56" s="84"/>
      <c r="HU56" s="84"/>
      <c r="HV56" s="84"/>
      <c r="HW56" s="84"/>
      <c r="HX56" s="84"/>
      <c r="HY56" s="84"/>
      <c r="HZ56" s="84"/>
      <c r="IA56" s="84"/>
      <c r="IB56" s="84"/>
      <c r="IC56" s="84"/>
      <c r="ID56" s="84"/>
      <c r="IE56" s="84"/>
      <c r="IF56" s="84"/>
      <c r="IG56" s="84"/>
      <c r="IH56" s="84"/>
      <c r="II56" s="84"/>
      <c r="IJ56" s="84"/>
      <c r="IK56" s="84"/>
      <c r="IL56" s="84"/>
      <c r="IM56" s="84"/>
      <c r="IN56" s="84"/>
      <c r="IO56" s="84"/>
      <c r="IP56" s="84"/>
      <c r="IQ56" s="84"/>
      <c r="IR56" s="84"/>
      <c r="IS56" s="84"/>
      <c r="IT56" s="84"/>
      <c r="IU56" s="84"/>
      <c r="IV56" s="84"/>
      <c r="IW56" s="84"/>
      <c r="IX56" s="84"/>
      <c r="IY56" s="84"/>
      <c r="IZ56" s="84"/>
      <c r="JA56" s="84"/>
      <c r="JB56" s="84"/>
      <c r="JC56" s="84"/>
      <c r="JD56" s="84"/>
      <c r="JE56" s="84"/>
      <c r="JF56" s="84"/>
      <c r="JG56" s="84"/>
      <c r="JH56" s="84"/>
      <c r="JI56" s="84"/>
      <c r="JJ56" s="84"/>
      <c r="JK56" s="84"/>
      <c r="JL56" s="84"/>
      <c r="JM56" s="84"/>
      <c r="JN56" s="84"/>
      <c r="JO56" s="84"/>
      <c r="JP56" s="84"/>
      <c r="JQ56" s="84"/>
      <c r="JR56" s="84"/>
      <c r="JS56" s="84"/>
      <c r="JT56" s="84"/>
      <c r="JU56" s="84"/>
      <c r="JV56" s="84"/>
    </row>
  </sheetData>
  <sheetProtection algorithmName="SHA-512" hashValue="VnOsEMZQxK+UCBzymK19oa3kmsOuZB0z7wjE2E5Y+5t1j840T1jZm++sEpoI9ZBitMiNbDOgySA0MRVzu1XOig==" saltValue="1bDRYOuEvZr20wRD7GzRNw==" spinCount="100000" sheet="1" formatRows="0"/>
  <mergeCells count="211">
    <mergeCell ref="BN40:CH40"/>
    <mergeCell ref="BN41:CH41"/>
    <mergeCell ref="BN42:CH42"/>
    <mergeCell ref="BN43:CH43"/>
    <mergeCell ref="BN46:CH46"/>
    <mergeCell ref="BN47:CH47"/>
    <mergeCell ref="BN44:CH45"/>
    <mergeCell ref="BN48:CH48"/>
    <mergeCell ref="V40:AR40"/>
    <mergeCell ref="V41:AR41"/>
    <mergeCell ref="V42:AR42"/>
    <mergeCell ref="V43:AR43"/>
    <mergeCell ref="V44:AR44"/>
    <mergeCell ref="V45:AR45"/>
    <mergeCell ref="V46:AR46"/>
    <mergeCell ref="V47:AR47"/>
    <mergeCell ref="AS40:BM40"/>
    <mergeCell ref="AS41:BM41"/>
    <mergeCell ref="AS42:BM42"/>
    <mergeCell ref="AS43:BM43"/>
    <mergeCell ref="AS44:BM44"/>
    <mergeCell ref="AS45:BM45"/>
    <mergeCell ref="AS46:BM46"/>
    <mergeCell ref="AS47:BM47"/>
    <mergeCell ref="BN49:CH49"/>
    <mergeCell ref="BN50:CH50"/>
    <mergeCell ref="BN52:CH52"/>
    <mergeCell ref="G44:U44"/>
    <mergeCell ref="G45:U45"/>
    <mergeCell ref="G46:U46"/>
    <mergeCell ref="G47:U47"/>
    <mergeCell ref="G48:U48"/>
    <mergeCell ref="G49:U49"/>
    <mergeCell ref="G50:U50"/>
    <mergeCell ref="G52:U52"/>
    <mergeCell ref="V48:AR48"/>
    <mergeCell ref="V49:AR49"/>
    <mergeCell ref="V50:AR50"/>
    <mergeCell ref="V52:AR52"/>
    <mergeCell ref="AS49:BM49"/>
    <mergeCell ref="AS50:BM50"/>
    <mergeCell ref="AS52:BM52"/>
    <mergeCell ref="AS48:BM48"/>
    <mergeCell ref="V51:AR51"/>
    <mergeCell ref="AS51:BM51"/>
    <mergeCell ref="BN51:CH51"/>
    <mergeCell ref="G51:U51"/>
    <mergeCell ref="V38:AR39"/>
    <mergeCell ref="G38:U39"/>
    <mergeCell ref="G40:U40"/>
    <mergeCell ref="G41:U41"/>
    <mergeCell ref="G42:U42"/>
    <mergeCell ref="G43:U43"/>
    <mergeCell ref="AS38:BM39"/>
    <mergeCell ref="BN38:CH39"/>
    <mergeCell ref="R22:BD22"/>
    <mergeCell ref="BE23:BP23"/>
    <mergeCell ref="BQ23:CB23"/>
    <mergeCell ref="CC23:CN23"/>
    <mergeCell ref="BE25:BP25"/>
    <mergeCell ref="BQ25:CB25"/>
    <mergeCell ref="CC25:CN25"/>
    <mergeCell ref="BE27:BP27"/>
    <mergeCell ref="BQ27:CB27"/>
    <mergeCell ref="CC27:CN27"/>
    <mergeCell ref="BE29:BP29"/>
    <mergeCell ref="BQ29:CB29"/>
    <mergeCell ref="CC29:CN29"/>
    <mergeCell ref="BE33:BP33"/>
    <mergeCell ref="BQ33:CB33"/>
    <mergeCell ref="BE30:BP30"/>
    <mergeCell ref="R21:BD21"/>
    <mergeCell ref="R20:BD20"/>
    <mergeCell ref="R19:BD19"/>
    <mergeCell ref="R33:BD33"/>
    <mergeCell ref="R30:BD30"/>
    <mergeCell ref="R29:BD29"/>
    <mergeCell ref="R28:BD28"/>
    <mergeCell ref="R27:BD27"/>
    <mergeCell ref="R26:BD26"/>
    <mergeCell ref="R25:BD25"/>
    <mergeCell ref="R24:BD24"/>
    <mergeCell ref="R23:BD23"/>
    <mergeCell ref="BE21:BP21"/>
    <mergeCell ref="BQ21:CB21"/>
    <mergeCell ref="G34:BD34"/>
    <mergeCell ref="BE34:BP34"/>
    <mergeCell ref="BQ34:CB34"/>
    <mergeCell ref="Z6:DZ9"/>
    <mergeCell ref="EK17:EX18"/>
    <mergeCell ref="BE17:EJ17"/>
    <mergeCell ref="BE18:BP18"/>
    <mergeCell ref="BQ18:CB18"/>
    <mergeCell ref="CC18:CN18"/>
    <mergeCell ref="CO18:CZ18"/>
    <mergeCell ref="DA18:DL18"/>
    <mergeCell ref="DM18:DX18"/>
    <mergeCell ref="DY18:EJ18"/>
    <mergeCell ref="G17:BD18"/>
    <mergeCell ref="G19:Q33"/>
    <mergeCell ref="R31:BD31"/>
    <mergeCell ref="R32:BD32"/>
    <mergeCell ref="CC34:CN34"/>
    <mergeCell ref="CO34:CZ34"/>
    <mergeCell ref="DA34:DL34"/>
    <mergeCell ref="DM34:DX34"/>
    <mergeCell ref="DY34:EJ34"/>
    <mergeCell ref="EK34:EX34"/>
    <mergeCell ref="CC21:CN21"/>
    <mergeCell ref="CO21:CZ21"/>
    <mergeCell ref="DA21:DL21"/>
    <mergeCell ref="DM21:DX21"/>
    <mergeCell ref="DY21:EJ21"/>
    <mergeCell ref="EK21:EX21"/>
    <mergeCell ref="DY19:EJ19"/>
    <mergeCell ref="EK19:EX19"/>
    <mergeCell ref="DY22:EJ22"/>
    <mergeCell ref="EK22:EX22"/>
    <mergeCell ref="DY24:EJ24"/>
    <mergeCell ref="EK24:EX24"/>
    <mergeCell ref="DY26:EJ26"/>
    <mergeCell ref="EK26:EX26"/>
    <mergeCell ref="CC30:CN30"/>
    <mergeCell ref="CO30:CZ30"/>
    <mergeCell ref="DA30:DL30"/>
    <mergeCell ref="DM30:DX30"/>
    <mergeCell ref="DY30:EJ30"/>
    <mergeCell ref="EK30:EX30"/>
    <mergeCell ref="DY28:EJ28"/>
    <mergeCell ref="EK28:EX28"/>
    <mergeCell ref="EK33:EX33"/>
    <mergeCell ref="BE20:BP20"/>
    <mergeCell ref="BQ20:CB20"/>
    <mergeCell ref="CC20:CN20"/>
    <mergeCell ref="CO20:CZ20"/>
    <mergeCell ref="DA20:DL20"/>
    <mergeCell ref="DM20:DX20"/>
    <mergeCell ref="DY20:EJ20"/>
    <mergeCell ref="EK20:EX20"/>
    <mergeCell ref="BE19:BP19"/>
    <mergeCell ref="BQ19:CB19"/>
    <mergeCell ref="CC19:CN19"/>
    <mergeCell ref="CO19:CZ19"/>
    <mergeCell ref="DA19:DL19"/>
    <mergeCell ref="DM19:DX19"/>
    <mergeCell ref="CO23:CZ23"/>
    <mergeCell ref="DA23:DL23"/>
    <mergeCell ref="DM23:DX23"/>
    <mergeCell ref="DY23:EJ23"/>
    <mergeCell ref="EK23:EX23"/>
    <mergeCell ref="BE22:BP22"/>
    <mergeCell ref="BQ22:CB22"/>
    <mergeCell ref="CC22:CN22"/>
    <mergeCell ref="CO22:CZ22"/>
    <mergeCell ref="DA22:DL22"/>
    <mergeCell ref="DM22:DX22"/>
    <mergeCell ref="CO25:CZ25"/>
    <mergeCell ref="DA25:DL25"/>
    <mergeCell ref="DM25:DX25"/>
    <mergeCell ref="DY25:EJ25"/>
    <mergeCell ref="EK25:EX25"/>
    <mergeCell ref="BE24:BP24"/>
    <mergeCell ref="BQ24:CB24"/>
    <mergeCell ref="CC24:CN24"/>
    <mergeCell ref="CO24:CZ24"/>
    <mergeCell ref="DA24:DL24"/>
    <mergeCell ref="DM24:DX24"/>
    <mergeCell ref="CO27:CZ27"/>
    <mergeCell ref="DA27:DL27"/>
    <mergeCell ref="DM27:DX27"/>
    <mergeCell ref="DY27:EJ27"/>
    <mergeCell ref="EK27:EX27"/>
    <mergeCell ref="BE26:BP26"/>
    <mergeCell ref="BQ26:CB26"/>
    <mergeCell ref="CC26:CN26"/>
    <mergeCell ref="CO26:CZ26"/>
    <mergeCell ref="DA26:DL26"/>
    <mergeCell ref="DM26:DX26"/>
    <mergeCell ref="CO29:CZ29"/>
    <mergeCell ref="DA29:DL29"/>
    <mergeCell ref="DM29:DX29"/>
    <mergeCell ref="DY29:EJ29"/>
    <mergeCell ref="EK29:EX29"/>
    <mergeCell ref="BE28:BP28"/>
    <mergeCell ref="BQ28:CB28"/>
    <mergeCell ref="CC28:CN28"/>
    <mergeCell ref="CO28:CZ28"/>
    <mergeCell ref="DA28:DL28"/>
    <mergeCell ref="DM28:DX28"/>
    <mergeCell ref="BQ30:CB30"/>
    <mergeCell ref="CC33:CN33"/>
    <mergeCell ref="CO33:CZ33"/>
    <mergeCell ref="DA33:DL33"/>
    <mergeCell ref="DM33:DX33"/>
    <mergeCell ref="DY33:EJ33"/>
    <mergeCell ref="DY31:EJ31"/>
    <mergeCell ref="EK31:EX31"/>
    <mergeCell ref="BE32:BP32"/>
    <mergeCell ref="BQ32:CB32"/>
    <mergeCell ref="CC32:CN32"/>
    <mergeCell ref="CO32:CZ32"/>
    <mergeCell ref="DA32:DL32"/>
    <mergeCell ref="DM32:DX32"/>
    <mergeCell ref="DY32:EJ32"/>
    <mergeCell ref="EK32:EX32"/>
    <mergeCell ref="BE31:BP31"/>
    <mergeCell ref="BQ31:CB31"/>
    <mergeCell ref="CC31:CN31"/>
    <mergeCell ref="CO31:CZ31"/>
    <mergeCell ref="DA31:DL31"/>
    <mergeCell ref="DM31:DX31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7" orientation="landscape" r:id="rId1"/>
  <headerFooter alignWithMargins="0">
    <oddFooter>&amp;C_x000D_&amp;1#&amp;"Calibri"&amp;11&amp;K000000 INTERNÍ</oddFooter>
  </headerFooter>
  <colBreaks count="1" manualBreakCount="1">
    <brk id="155" min="1" max="50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D0C1C1-4D55-4E75-A604-FBDBF11096AA}"/>
</file>

<file path=customXml/itemProps2.xml><?xml version="1.0" encoding="utf-8"?>
<ds:datastoreItem xmlns:ds="http://schemas.openxmlformats.org/officeDocument/2006/customXml" ds:itemID="{7CE600E0-0DFE-4B45-A632-EBE3F432C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719D7D-F9BA-4C22-9E13-CF5088CFD120}">
  <ds:schemaRefs>
    <ds:schemaRef ds:uri="http://schemas.microsoft.com/office/2006/metadata/properties"/>
    <ds:schemaRef ds:uri="http://schemas.microsoft.com/office/infopath/2007/PartnerControls"/>
    <ds:schemaRef ds:uri="f0fe95ac-2f43-43b0-8fde-189ad5e39ec3"/>
    <ds:schemaRef ds:uri="6b1920d1-b6cb-488e-b21d-480de7292b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36</vt:i4>
      </vt:variant>
    </vt:vector>
  </HeadingPairs>
  <TitlesOfParts>
    <vt:vector size="40" baseType="lpstr">
      <vt:lpstr>Navržená opatření,výdaje a cíle</vt:lpstr>
      <vt:lpstr>Přehled výdajů a cílů</vt:lpstr>
      <vt:lpstr>Plnění cílů</vt:lpstr>
      <vt:lpstr>Souhrn operačního programu</vt:lpstr>
      <vt:lpstr>č.1</vt:lpstr>
      <vt:lpstr>č.10</vt:lpstr>
      <vt:lpstr>č.11</vt:lpstr>
      <vt:lpstr>č.12</vt:lpstr>
      <vt:lpstr>č.13</vt:lpstr>
      <vt:lpstr>č.14</vt:lpstr>
      <vt:lpstr>č.15</vt:lpstr>
      <vt:lpstr>č.2</vt:lpstr>
      <vt:lpstr>č.3</vt:lpstr>
      <vt:lpstr>č.4</vt:lpstr>
      <vt:lpstr>č.5</vt:lpstr>
      <vt:lpstr>č.6</vt:lpstr>
      <vt:lpstr>č.7</vt:lpstr>
      <vt:lpstr>č.8</vt:lpstr>
      <vt:lpstr>č.9</vt:lpstr>
      <vt:lpstr>I.</vt:lpstr>
      <vt:lpstr>II.</vt:lpstr>
      <vt:lpstr>III.</vt:lpstr>
      <vt:lpstr>IV.</vt:lpstr>
      <vt:lpstr>IX.</vt:lpstr>
      <vt:lpstr>'Navržená opatření,výdaje a cíle'!Oblast_tisku</vt:lpstr>
      <vt:lpstr>'Plnění cílů'!Oblast_tisku</vt:lpstr>
      <vt:lpstr>'Přehled výdajů a cílů'!Oblast_tisku</vt:lpstr>
      <vt:lpstr>'Souhrn operačního programu'!Oblast_tisku</vt:lpstr>
      <vt:lpstr>Procenta</vt:lpstr>
      <vt:lpstr>V.</vt:lpstr>
      <vt:lpstr>VI.</vt:lpstr>
      <vt:lpstr>VII.</vt:lpstr>
      <vt:lpstr>VIII.</vt:lpstr>
      <vt:lpstr>X.</vt:lpstr>
      <vt:lpstr>XI.</vt:lpstr>
      <vt:lpstr>XII.</vt:lpstr>
      <vt:lpstr>XIII.</vt:lpstr>
      <vt:lpstr>XIV.</vt:lpstr>
      <vt:lpstr>XV.</vt:lpstr>
      <vt:lpstr>Zvláštní_výdaje_spojené_s_monitoringem_kvality_produkce__včetně_rozborů__ve_výši_100___z_fakturované_částky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Krutská Markéta Mgr.</cp:lastModifiedBy>
  <cp:lastPrinted>2023-05-11T06:25:38Z</cp:lastPrinted>
  <dcterms:created xsi:type="dcterms:W3CDTF">1997-12-05T14:22:12Z</dcterms:created>
  <dcterms:modified xsi:type="dcterms:W3CDTF">2026-04-07T08:11:38Z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92456b-7225-4f58-a5d8-e0dff685196a_Enabled">
    <vt:lpwstr>true</vt:lpwstr>
  </property>
  <property fmtid="{D5CDD505-2E9C-101B-9397-08002B2CF9AE}" pid="3" name="MSIP_Label_0392456b-7225-4f58-a5d8-e0dff685196a_SetDate">
    <vt:lpwstr>2025-04-29T12:22:15Z</vt:lpwstr>
  </property>
  <property fmtid="{D5CDD505-2E9C-101B-9397-08002B2CF9AE}" pid="4" name="MSIP_Label_0392456b-7225-4f58-a5d8-e0dff685196a_Method">
    <vt:lpwstr>Standard</vt:lpwstr>
  </property>
  <property fmtid="{D5CDD505-2E9C-101B-9397-08002B2CF9AE}" pid="5" name="MSIP_Label_0392456b-7225-4f58-a5d8-e0dff685196a_Name">
    <vt:lpwstr>INTERNÍ</vt:lpwstr>
  </property>
  <property fmtid="{D5CDD505-2E9C-101B-9397-08002B2CF9AE}" pid="6" name="MSIP_Label_0392456b-7225-4f58-a5d8-e0dff685196a_SiteId">
    <vt:lpwstr>7c0de962-bcda-4490-991f-b971afe61ed9</vt:lpwstr>
  </property>
  <property fmtid="{D5CDD505-2E9C-101B-9397-08002B2CF9AE}" pid="7" name="MSIP_Label_0392456b-7225-4f58-a5d8-e0dff685196a_ActionId">
    <vt:lpwstr>fd9132a4-f1fb-4f4b-a43f-a0937c77e885</vt:lpwstr>
  </property>
  <property fmtid="{D5CDD505-2E9C-101B-9397-08002B2CF9AE}" pid="8" name="MSIP_Label_0392456b-7225-4f58-a5d8-e0dff685196a_ContentBits">
    <vt:lpwstr>2</vt:lpwstr>
  </property>
  <property fmtid="{D5CDD505-2E9C-101B-9397-08002B2CF9AE}" pid="9" name="MSIP_Label_0392456b-7225-4f58-a5d8-e0dff685196a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